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defaultThemeVersion="153222"/>
  <bookViews>
    <workbookView xWindow="22932" yWindow="-4380" windowWidth="-3880" windowHeight="16776" activeTab="3"/>
  </bookViews>
  <sheets>
    <sheet name="BASE BID" sheetId="1" r:id="rId1"/>
    <sheet name="ALTERNATE 9" sheetId="13" r:id="rId2"/>
    <sheet name="PARKING" sheetId="14" r:id="rId3"/>
    <sheet name="FIRE ALARM ROUGH" sheetId="1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<sst xmlns="http://schemas.openxmlformats.org/spreadsheetml/2006/main" uniqueCount="433" count="433">
  <si>
    <t>Category Label</t>
  </si>
  <si>
    <t>Category Data</t>
  </si>
  <si>
    <t>Material Non-Quoted</t>
  </si>
  <si>
    <t>Material Quotes</t>
  </si>
  <si>
    <t>Total Material</t>
  </si>
  <si>
    <t>Labor Non-Productive</t>
  </si>
  <si>
    <t>Total Labor</t>
  </si>
  <si>
    <t>Direct Job Expenses</t>
  </si>
  <si>
    <t>Tools and Miscellaneous Materials</t>
  </si>
  <si>
    <t>Subcontracts</t>
  </si>
  <si>
    <t>Job Subtotal (Prime Cost)</t>
  </si>
  <si>
    <t>Job Total</t>
  </si>
  <si>
    <t>Bond</t>
  </si>
  <si>
    <t>Actual Bid Price</t>
  </si>
  <si>
    <t>Description</t>
  </si>
  <si>
    <t>Qty</t>
  </si>
  <si>
    <t>Price</t>
  </si>
  <si>
    <t>Item#</t>
  </si>
  <si>
    <t>Price Unit</t>
  </si>
  <si>
    <t>Ext Price</t>
  </si>
  <si>
    <t>Labor</t>
  </si>
  <si>
    <t>Labor Unit</t>
  </si>
  <si>
    <t>Ext Labor</t>
  </si>
  <si>
    <t>Updated</t>
  </si>
  <si>
    <t>Total</t>
  </si>
  <si>
    <t>QUOTE</t>
  </si>
  <si>
    <t>Direct Job Expense</t>
  </si>
  <si>
    <t>Total Labor Hours</t>
  </si>
  <si>
    <t>Job Total per Square Foot</t>
  </si>
  <si>
    <t>Bid Price</t>
  </si>
  <si>
    <t>Labor cost per Square Foot</t>
  </si>
  <si>
    <t>Total Square Feet</t>
  </si>
  <si>
    <t>Description / Vendor</t>
  </si>
  <si>
    <t>Trencher</t>
  </si>
  <si>
    <t>Day</t>
  </si>
  <si>
    <t>Week</t>
  </si>
  <si>
    <t>Month</t>
  </si>
  <si>
    <t>Delivery</t>
  </si>
  <si>
    <t>Rental Delivery Charge</t>
  </si>
  <si>
    <t xml:space="preserve">Project : </t>
  </si>
  <si>
    <t>Due Date :</t>
  </si>
  <si>
    <t>Misc. Expenses and Materials</t>
  </si>
  <si>
    <t>LIGHTING</t>
  </si>
  <si>
    <t>Non Productive Labor</t>
  </si>
  <si>
    <t xml:space="preserve"> Labor Hours</t>
  </si>
  <si>
    <t>Man Lift</t>
  </si>
  <si>
    <t>MAT SUBTOTAL</t>
  </si>
  <si>
    <t>LABOR SUBTOTAL</t>
  </si>
  <si>
    <t>LIGHTING DEVICE</t>
  </si>
  <si>
    <t>TOTAL</t>
  </si>
  <si>
    <t xml:space="preserve">Overhead </t>
  </si>
  <si>
    <t>Profit</t>
  </si>
  <si>
    <t xml:space="preserve">Labor Direct </t>
  </si>
  <si>
    <t xml:space="preserve">Sales Tax </t>
  </si>
  <si>
    <t>PERMIT FEES</t>
  </si>
  <si>
    <t>GENERAL SUPERVISION</t>
  </si>
  <si>
    <t>FUEL</t>
  </si>
  <si>
    <t>TRUCKS</t>
  </si>
  <si>
    <t>TEMP POWER</t>
  </si>
  <si>
    <t>JOB OFFICE</t>
  </si>
  <si>
    <t>SUBCONTRACT</t>
  </si>
  <si>
    <t>SUBQUOTE</t>
  </si>
  <si>
    <t>MATERIAL QUOTE</t>
  </si>
  <si>
    <t>Subcontract mark up</t>
  </si>
  <si>
    <t>CONTINGENCY</t>
  </si>
  <si>
    <t>SUPERVISION</t>
  </si>
  <si>
    <t>HOURS/ SF</t>
  </si>
  <si>
    <t>NON-PRODUCTIVE HOURS</t>
  </si>
  <si>
    <t>OT OR SHIFT</t>
  </si>
  <si>
    <t>PUNCH LISTS</t>
  </si>
  <si>
    <t>T24 LTG COMMISSION</t>
  </si>
  <si>
    <t>CLOSEOUT&amp;MISC HRS</t>
  </si>
  <si>
    <t>NON-PROD TOTAL</t>
  </si>
  <si>
    <t>Material Escalation</t>
  </si>
  <si>
    <t xml:space="preserve">TESTING </t>
  </si>
  <si>
    <t>C</t>
  </si>
  <si>
    <t>E</t>
  </si>
  <si>
    <t>M</t>
  </si>
  <si>
    <t>MISC MATERIALS AND LABOR</t>
  </si>
  <si>
    <t>PLEASE ADJUST ACCORDINGLY</t>
  </si>
  <si>
    <t>EXCAVATOR RENTAL</t>
  </si>
  <si>
    <t>LIGHTING BRANCH</t>
  </si>
  <si>
    <t>PLEASE ADJUST</t>
  </si>
  <si>
    <t xml:space="preserve">POWER DEVICE </t>
  </si>
  <si>
    <t xml:space="preserve"> POWER BRANCH</t>
  </si>
  <si>
    <t>LV ROUGH</t>
  </si>
  <si>
    <t>EQUIPMENT RENTAL /SCISSOR LIFT</t>
  </si>
  <si>
    <t>TOOLS AND MISC EXPENSES</t>
  </si>
  <si>
    <t>NON PRODUCTIVE LABOR</t>
  </si>
  <si>
    <t>LIGHTING CONTROL TESTING</t>
  </si>
  <si>
    <t>T0007</t>
  </si>
  <si>
    <t>MISC</t>
  </si>
  <si>
    <t># OF GUYS</t>
  </si>
  <si>
    <t>DAYS TO COMPLETE</t>
  </si>
  <si>
    <t>T0001</t>
  </si>
  <si>
    <t>T0002</t>
  </si>
  <si>
    <t>T0008</t>
  </si>
  <si>
    <t>TITLE 24</t>
  </si>
  <si>
    <t>MATERIAL/SF</t>
  </si>
  <si>
    <t>LIGHTING AND CONTROLS</t>
  </si>
  <si>
    <t>LCP</t>
  </si>
  <si>
    <t>SEC ROUGH</t>
  </si>
  <si>
    <t>FEEDERS</t>
  </si>
  <si>
    <t>MECHANICAL DEVICES</t>
  </si>
  <si>
    <t>GEAR</t>
  </si>
  <si>
    <t>1001</t>
  </si>
  <si>
    <t>3/4" EMT</t>
  </si>
  <si>
    <t>1122</t>
  </si>
  <si>
    <t>3/4" Steel Flex</t>
  </si>
  <si>
    <t>1445</t>
  </si>
  <si>
    <t>3/4" Set Screw Steel Conn</t>
  </si>
  <si>
    <t>1545</t>
  </si>
  <si>
    <t>3/4" Set Screw Steel Cplg</t>
  </si>
  <si>
    <t>1894</t>
  </si>
  <si>
    <t>3/4" Seal-tite Conn (Str)</t>
  </si>
  <si>
    <t>2339</t>
  </si>
  <si>
    <t>3/4" 1-Hole Strap</t>
  </si>
  <si>
    <t>2395</t>
  </si>
  <si>
    <t>3/4" Beam Clamp w/Conduit Hanger</t>
  </si>
  <si>
    <t>2445</t>
  </si>
  <si>
    <t>3/8" All Thread</t>
  </si>
  <si>
    <t>2447</t>
  </si>
  <si>
    <t>Hex Nut 3/8" Zinc Plated</t>
  </si>
  <si>
    <t>2449</t>
  </si>
  <si>
    <t>3/8"x1-1/2" Bolt</t>
  </si>
  <si>
    <t>2450</t>
  </si>
  <si>
    <t>3/8" Machine Screw Lead Anchor</t>
  </si>
  <si>
    <t>2469</t>
  </si>
  <si>
    <t>4" Square Box (1/2 &amp; 3/4 KO's)</t>
  </si>
  <si>
    <t>2470</t>
  </si>
  <si>
    <t>4" Square x 1-1/2" Deep Box w/bkt (1/2&amp;3/4 KO's)</t>
  </si>
  <si>
    <t>2660</t>
  </si>
  <si>
    <t>#12 THHN CU Stranded Wire</t>
  </si>
  <si>
    <t>4891</t>
  </si>
  <si>
    <t>4" Square-3/0 Plaster Ring-1/2"D</t>
  </si>
  <si>
    <t>4892</t>
  </si>
  <si>
    <t>4" Square-3/0 Plaster Ring-5/8"D</t>
  </si>
  <si>
    <t>5257</t>
  </si>
  <si>
    <t>Seismic wire</t>
  </si>
  <si>
    <t>5261</t>
  </si>
  <si>
    <t>Pendant /Cable (length as required)</t>
  </si>
  <si>
    <t>5932</t>
  </si>
  <si>
    <t>Unistrut (Deep)</t>
  </si>
  <si>
    <t>5935</t>
  </si>
  <si>
    <t>Cut 12 Gauge 1-5/8x1-5/8 Channel (labor)</t>
  </si>
  <si>
    <t>6133</t>
  </si>
  <si>
    <t>Red Wirenuts (10-18 guage)</t>
  </si>
  <si>
    <t>A2</t>
  </si>
  <si>
    <t>RECESSED DOWNLIGHT</t>
  </si>
  <si>
    <t>1</t>
  </si>
  <si>
    <t>A3</t>
  </si>
  <si>
    <t>A3-EM</t>
  </si>
  <si>
    <t>A4</t>
  </si>
  <si>
    <t>A4-EM</t>
  </si>
  <si>
    <t>A5</t>
  </si>
  <si>
    <t>A5-EM</t>
  </si>
  <si>
    <t>A6</t>
  </si>
  <si>
    <t>A6-EM</t>
  </si>
  <si>
    <t>A7</t>
  </si>
  <si>
    <t>A7-EM</t>
  </si>
  <si>
    <t>A8</t>
  </si>
  <si>
    <t>A8-EM</t>
  </si>
  <si>
    <t>B1</t>
  </si>
  <si>
    <t>COVE LIGHTING</t>
  </si>
  <si>
    <t>B10</t>
  </si>
  <si>
    <t>6FT LINEAR PENDANT</t>
  </si>
  <si>
    <t>B10-EM</t>
  </si>
  <si>
    <t>B11</t>
  </si>
  <si>
    <t>10FT LINEAR PENDANT</t>
  </si>
  <si>
    <t>B2</t>
  </si>
  <si>
    <t>LINEAR SURFACE</t>
  </si>
  <si>
    <t>B3-10FT</t>
  </si>
  <si>
    <t>B3-15FT</t>
  </si>
  <si>
    <t>15FT LINEAR PENDANT</t>
  </si>
  <si>
    <t>B3-20FT</t>
  </si>
  <si>
    <t>20FT LINEAR PENDANT</t>
  </si>
  <si>
    <t>B3-24FT</t>
  </si>
  <si>
    <t>24FT LINEAR PENDANT</t>
  </si>
  <si>
    <t>B3-6FT</t>
  </si>
  <si>
    <t>B4</t>
  </si>
  <si>
    <t>B5-H</t>
  </si>
  <si>
    <t>TRACK HEAD</t>
  </si>
  <si>
    <t>B5-T</t>
  </si>
  <si>
    <t>7FT TRACK HEAD</t>
  </si>
  <si>
    <t>B6-16FT</t>
  </si>
  <si>
    <t>16FT RECESSED LINEAR</t>
  </si>
  <si>
    <t>B6-8FT</t>
  </si>
  <si>
    <t>8FT RECESSED LINEAR</t>
  </si>
  <si>
    <t>B6EM-8FT</t>
  </si>
  <si>
    <t>B7</t>
  </si>
  <si>
    <t>4FT LINEAR PENDANT</t>
  </si>
  <si>
    <t>B7-EM</t>
  </si>
  <si>
    <t>B8</t>
  </si>
  <si>
    <t>TROFFER RECESSED</t>
  </si>
  <si>
    <t>B9</t>
  </si>
  <si>
    <t>C1</t>
  </si>
  <si>
    <t>PENDANT-LIGHTING</t>
  </si>
  <si>
    <t>C1-EM</t>
  </si>
  <si>
    <t>C10</t>
  </si>
  <si>
    <t>PENDANT LIGHTING</t>
  </si>
  <si>
    <t>C11</t>
  </si>
  <si>
    <t>C2</t>
  </si>
  <si>
    <t>C2-EM</t>
  </si>
  <si>
    <t>C3</t>
  </si>
  <si>
    <t>C4</t>
  </si>
  <si>
    <t>C5</t>
  </si>
  <si>
    <t>C6</t>
  </si>
  <si>
    <t>C7</t>
  </si>
  <si>
    <t>C8</t>
  </si>
  <si>
    <t>8FT LINEAR PENDANT</t>
  </si>
  <si>
    <t>C9A</t>
  </si>
  <si>
    <t>C9B</t>
  </si>
  <si>
    <t>D1</t>
  </si>
  <si>
    <t>WALL SCONCE</t>
  </si>
  <si>
    <t>F1</t>
  </si>
  <si>
    <t>EXIT SIGN</t>
  </si>
  <si>
    <t>RPD</t>
  </si>
  <si>
    <t>DRIVER</t>
  </si>
  <si>
    <t>1607</t>
  </si>
  <si>
    <t>3/4" Plastic Bushing</t>
  </si>
  <si>
    <t>2456</t>
  </si>
  <si>
    <t>7' Cable Ty Wrap</t>
  </si>
  <si>
    <t>2866</t>
  </si>
  <si>
    <t>Cat 5e Jack</t>
  </si>
  <si>
    <t>2933</t>
  </si>
  <si>
    <t>Plenum Cat 5e 24gauge 4pair</t>
  </si>
  <si>
    <t>3078</t>
  </si>
  <si>
    <t>1/8" Poly Pull Line</t>
  </si>
  <si>
    <t>4897</t>
  </si>
  <si>
    <t>4" Square-1G Plaster Ring-5/8"D</t>
  </si>
  <si>
    <t>4948</t>
  </si>
  <si>
    <t>1G Plastic Blank Plate</t>
  </si>
  <si>
    <t>4949</t>
  </si>
  <si>
    <t>1G Plastic Decora Plate</t>
  </si>
  <si>
    <t>7123</t>
  </si>
  <si>
    <t>6X1/4" Pan Head Tapping Screw</t>
  </si>
  <si>
    <t>7124</t>
  </si>
  <si>
    <t>Ground Screw</t>
  </si>
  <si>
    <t>62684</t>
  </si>
  <si>
    <t>Low Voltage Wall Switch Vacancy Sensor</t>
  </si>
  <si>
    <t>11</t>
  </si>
  <si>
    <t>62693</t>
  </si>
  <si>
    <t>Dual Technology Ceiling Mount Sensor</t>
  </si>
  <si>
    <t>62695</t>
  </si>
  <si>
    <t>1 Relay On/Off 0-10V Dimming Room Controller</t>
  </si>
  <si>
    <t>62784</t>
  </si>
  <si>
    <t>Daylight Harvesting Photocell</t>
  </si>
  <si>
    <t>2360</t>
  </si>
  <si>
    <t>3/4" Conduit Hanger w/Bolt</t>
  </si>
  <si>
    <t>2451</t>
  </si>
  <si>
    <t>Flange Beam Clamp for 3/8" Thrd Rod</t>
  </si>
  <si>
    <t>2661</t>
  </si>
  <si>
    <t>#10 THHN CU Stranded Wire</t>
  </si>
  <si>
    <t>1851</t>
  </si>
  <si>
    <t>3/4" Die-Cast Straight Squeeze Flex Conn</t>
  </si>
  <si>
    <t>1876</t>
  </si>
  <si>
    <t>3/4" 90 Degree Flex Connector</t>
  </si>
  <si>
    <t>2371</t>
  </si>
  <si>
    <t>3/4" Unistrut Strap</t>
  </si>
  <si>
    <t>2471</t>
  </si>
  <si>
    <t>4" Square x 2-1/8" Deep Box (1/2 &amp; 3/4 KO's)</t>
  </si>
  <si>
    <t>4409</t>
  </si>
  <si>
    <t>#14-12-10 Wire Termination Labor</t>
  </si>
  <si>
    <t>4703</t>
  </si>
  <si>
    <t>20A/125V Spec Grade Dup Rcpt (5-20R)</t>
  </si>
  <si>
    <t>4712</t>
  </si>
  <si>
    <t>20A/125V Spec Grade GFI (5-20R)</t>
  </si>
  <si>
    <t>4733</t>
  </si>
  <si>
    <t>30A/250V 2P3W Tw-Lk Rcpt (L6-30R)</t>
  </si>
  <si>
    <t>4902</t>
  </si>
  <si>
    <t>4" Square-2G Plaster Ring-5/8"D</t>
  </si>
  <si>
    <t>4959</t>
  </si>
  <si>
    <t>2G Plastic Duplex Receptacle Plate</t>
  </si>
  <si>
    <t>4973</t>
  </si>
  <si>
    <t>1G SS Decora/GFI Plate</t>
  </si>
  <si>
    <t>4974</t>
  </si>
  <si>
    <t>1G SS Dup Rcpt Plate</t>
  </si>
  <si>
    <t>4975</t>
  </si>
  <si>
    <t>1G SS Power Rcpt Plate</t>
  </si>
  <si>
    <t>4982</t>
  </si>
  <si>
    <t>2G SS Dup Rcpt Plate</t>
  </si>
  <si>
    <t>5904</t>
  </si>
  <si>
    <t>6'/1 Ckt-3 Wire Plugmold/Outlets 6" Ctr.</t>
  </si>
  <si>
    <t>7114</t>
  </si>
  <si>
    <t>Ground Screw with Bare Pigtail</t>
  </si>
  <si>
    <t>LEGRAND WIREMOLD 4AT</t>
  </si>
  <si>
    <t>T0014</t>
  </si>
  <si>
    <t>LEGRAND CONNECTRAC EXPRESSKIT</t>
  </si>
  <si>
    <t>1144</t>
  </si>
  <si>
    <t>3/4" Liquidtight (metallic)</t>
  </si>
  <si>
    <t>1914</t>
  </si>
  <si>
    <t>3/4" Seal-tite Conn (90 Degree)</t>
  </si>
  <si>
    <t>2481</t>
  </si>
  <si>
    <t>1G WP Bell Box-(3)3/4" Hubs</t>
  </si>
  <si>
    <t>3226</t>
  </si>
  <si>
    <t>30A/3P 240V GD NF Safety Sw-Nema 1</t>
  </si>
  <si>
    <t>4978</t>
  </si>
  <si>
    <t>1G SS Toggle Sw Plate</t>
  </si>
  <si>
    <t>5057</t>
  </si>
  <si>
    <t>1G WP Blank Cover</t>
  </si>
  <si>
    <t>SD DUCT TYPE</t>
  </si>
  <si>
    <t>1002</t>
  </si>
  <si>
    <t>1" EMT</t>
  </si>
  <si>
    <t>1003</t>
  </si>
  <si>
    <t>1-1/4" EMT</t>
  </si>
  <si>
    <t>1328</t>
  </si>
  <si>
    <t>1-1/4" EMT Elbow</t>
  </si>
  <si>
    <t>1335</t>
  </si>
  <si>
    <t>1" EMT Field Bend</t>
  </si>
  <si>
    <t>1446</t>
  </si>
  <si>
    <t>1" Set Screw Steel Conn</t>
  </si>
  <si>
    <t>1447</t>
  </si>
  <si>
    <t>1-1/4" Set Screw Steel Conn</t>
  </si>
  <si>
    <t>1546</t>
  </si>
  <si>
    <t>1" Set Screw Steel Cplg</t>
  </si>
  <si>
    <t>1547</t>
  </si>
  <si>
    <t>1-1/4" Set Screw Steel Cplg</t>
  </si>
  <si>
    <t>2340</t>
  </si>
  <si>
    <t>1" 1-Hole Strap</t>
  </si>
  <si>
    <t>2341</t>
  </si>
  <si>
    <t>1-1/4" 1-Hole Strap</t>
  </si>
  <si>
    <t>2662</t>
  </si>
  <si>
    <t>#8 THHN CU Stranded Wire</t>
  </si>
  <si>
    <t>2664</t>
  </si>
  <si>
    <t>#4 THHN CU Stranded Wire</t>
  </si>
  <si>
    <t>3734</t>
  </si>
  <si>
    <t>100A 3P 600V CB</t>
  </si>
  <si>
    <t>3736</t>
  </si>
  <si>
    <t>125A 3P 600V CB</t>
  </si>
  <si>
    <t>5L1A2LAB</t>
  </si>
  <si>
    <t>100 Amp Surf Panel-Nema 1</t>
  </si>
  <si>
    <t>2</t>
  </si>
  <si>
    <t>5L1A2MDF</t>
  </si>
  <si>
    <t>125 Amp Surf Panel-Nema 1</t>
  </si>
  <si>
    <t>5L1B1A</t>
  </si>
  <si>
    <t>5L1B2A</t>
  </si>
  <si>
    <t>T0006</t>
  </si>
  <si>
    <t>SUBMETER</t>
  </si>
  <si>
    <t>1004</t>
  </si>
  <si>
    <t>1-1/2" EMT</t>
  </si>
  <si>
    <t>1329</t>
  </si>
  <si>
    <t>1-1/2" EMT Elbow</t>
  </si>
  <si>
    <t>1448</t>
  </si>
  <si>
    <t>1-1/2" Set Screw Steel Conn</t>
  </si>
  <si>
    <t>1548</t>
  </si>
  <si>
    <t>1-1/2" Set Screw Steel Cplg</t>
  </si>
  <si>
    <t>1683</t>
  </si>
  <si>
    <t>1-1/4" Insulated Grounding Bushing</t>
  </si>
  <si>
    <t>1684</t>
  </si>
  <si>
    <t>1-1/2" Insulated Grounding Bushing</t>
  </si>
  <si>
    <t>2373</t>
  </si>
  <si>
    <t>1-1/4" Unistrut Strap</t>
  </si>
  <si>
    <t>2374</t>
  </si>
  <si>
    <t>1-1/2" Unistrut Strap</t>
  </si>
  <si>
    <t>2663</t>
  </si>
  <si>
    <t>#6 THHN CU Stranded Wire</t>
  </si>
  <si>
    <t>2666</t>
  </si>
  <si>
    <t>#2 THHN CU Stranded Wire</t>
  </si>
  <si>
    <t>2667</t>
  </si>
  <si>
    <t>#1 THHN CU Stranded Wire</t>
  </si>
  <si>
    <t>4410</t>
  </si>
  <si>
    <t>#8-6 Wire Termination Labor</t>
  </si>
  <si>
    <t>4411</t>
  </si>
  <si>
    <t>#4-1 Wire Termination Labor</t>
  </si>
  <si>
    <t>4412</t>
  </si>
  <si>
    <t>#2-2/0 Wire Termination Labor</t>
  </si>
  <si>
    <t>MECHANICAL BRANCH</t>
  </si>
  <si>
    <t>--- MECHANICAL BRANCH ---</t>
  </si>
  <si>
    <t>3233</t>
  </si>
  <si>
    <t>60A/3P 240V GD NF Safety Sw-Nema 3R</t>
  </si>
  <si>
    <t>6135</t>
  </si>
  <si>
    <t>Blue Wirenuts (14-22 guage)</t>
  </si>
  <si>
    <t>1009</t>
  </si>
  <si>
    <t>4" EMT</t>
  </si>
  <si>
    <t>1126</t>
  </si>
  <si>
    <t>2" Stel Flex</t>
  </si>
  <si>
    <t>1453</t>
  </si>
  <si>
    <t>4" Set Screw Steel Conn</t>
  </si>
  <si>
    <t>1553</t>
  </si>
  <si>
    <t>4" Set Screw Steel Cplg</t>
  </si>
  <si>
    <t>1608</t>
  </si>
  <si>
    <t>1" Plastic Bushing</t>
  </si>
  <si>
    <t>1610</t>
  </si>
  <si>
    <t>1-1/2" Plastic Bushing</t>
  </si>
  <si>
    <t>1615</t>
  </si>
  <si>
    <t>4" Plastic Bushing</t>
  </si>
  <si>
    <t>1880</t>
  </si>
  <si>
    <t>2" 90 Degree Flex Connector</t>
  </si>
  <si>
    <t>2343</t>
  </si>
  <si>
    <t>2" 1-Hole Strap</t>
  </si>
  <si>
    <t>2368</t>
  </si>
  <si>
    <t>4" Conduit Hanger w/Bolt</t>
  </si>
  <si>
    <t>2375</t>
  </si>
  <si>
    <t>2" Unistrut Strap</t>
  </si>
  <si>
    <t>2452</t>
  </si>
  <si>
    <t>Angle Bracket for 1/4-3/8 Rod</t>
  </si>
  <si>
    <t>2477</t>
  </si>
  <si>
    <t>4-11/16" Square Box w/brkt Comb KO's</t>
  </si>
  <si>
    <t>4925</t>
  </si>
  <si>
    <t>4-11/16"-1G Plaster Ring-5/8"D</t>
  </si>
  <si>
    <t>4972</t>
  </si>
  <si>
    <t>1G SS Blank Plate</t>
  </si>
  <si>
    <t>6224</t>
  </si>
  <si>
    <t>Ladder Cable Tray/Rungs 6" Apart/4"Dx6"W</t>
  </si>
  <si>
    <t>6227</t>
  </si>
  <si>
    <t>Ladder Cable Tray/Rungs 6"Apart/4"Dx18"W</t>
  </si>
  <si>
    <t>T0009</t>
  </si>
  <si>
    <t>WIREMOLD POKE THRU 6AT</t>
  </si>
  <si>
    <t>T0011</t>
  </si>
  <si>
    <t>GROUNDING BUS BAR</t>
  </si>
  <si>
    <t>1609</t>
  </si>
  <si>
    <t>1-1/4" Plastic Bushing</t>
  </si>
  <si>
    <t>AV ROUGH</t>
  </si>
  <si>
    <t>T0010</t>
  </si>
  <si>
    <t>WIREMOLD POKE THRU 8AT</t>
  </si>
  <si>
    <t>T0012</t>
  </si>
  <si>
    <t>CHIEF PAC525F</t>
  </si>
  <si>
    <t>T0013</t>
  </si>
  <si>
    <t>CHIEF FPIWMKIT1</t>
  </si>
  <si>
    <t>CORING AND FIRESTOPPING</t>
  </si>
  <si>
    <t>FT</t>
  </si>
  <si>
    <t>HONEST COMPANY PLAYA VISTA</t>
  </si>
  <si>
    <t>CO2 SENSORS ROUGH</t>
  </si>
  <si>
    <t>5080</t>
  </si>
  <si>
    <t>4" Square Flat Blank Cover w/KO</t>
  </si>
  <si>
    <t>BAS ROUGH</t>
  </si>
  <si>
    <t>THERMOSTAT ROUGH</t>
  </si>
  <si>
    <t>CSFD CONNECTION ROUGH</t>
  </si>
  <si>
    <t>ALTERNATE 9</t>
  </si>
  <si>
    <t>SCANNING</t>
  </si>
  <si>
    <t>HONEST COMPANY PLAYA VISTA OFFICE</t>
  </si>
  <si>
    <t>PARKING FEES</t>
  </si>
  <si>
    <t>FIRE ALARM ROUGH</t>
  </si>
</sst>
</file>

<file path=xl/styles.xml><?xml version="1.0" encoding="utf-8"?>
<styleSheet xmlns="http://schemas.openxmlformats.org/spreadsheetml/2006/main">
  <numFmts count="12">
    <numFmt numFmtId="0" formatCode="General"/>
    <numFmt numFmtId="164" formatCode="_(&quot;$&quot;* #,##0.00_);_(&quot;$&quot;* \(#,##0.00\);_(&quot;$&quot;* &quot;-&quot;??_);_(@_)"/>
    <numFmt numFmtId="165" formatCode="&quot;$&quot;#,##0.00;\(&quot;$&quot;#,##0.00\)"/>
    <numFmt numFmtId="166" formatCode="[$-F800]dddd\,\ mmmm\ dd\,\ yyyy"/>
    <numFmt numFmtId="10" formatCode="0.00%"/>
    <numFmt numFmtId="167" formatCode="&quot;$&quot;#,##0.00_);\(&quot;$&quot;#,##0.00\)"/>
    <numFmt numFmtId="168" formatCode="_(* #,##0.00_);_(* \(#,##0.00\);_(* &quot;-&quot;??_);_(@_)"/>
    <numFmt numFmtId="2" formatCode="0.00"/>
    <numFmt numFmtId="169" formatCode="0_)"/>
    <numFmt numFmtId="9" formatCode="0%"/>
    <numFmt numFmtId="170" formatCode="0.00_)"/>
    <numFmt numFmtId="171" formatCode="#,###"/>
  </numFmts>
  <fonts count="13">
    <font>
      <name val="Calibri"/>
      <sz val="11"/>
    </font>
    <font>
      <name val="Calibri"/>
      <sz val="11"/>
      <color rgb="FF000000"/>
    </font>
    <font>
      <name val="Calibri"/>
      <b/>
      <sz val="11"/>
      <color rgb="FF000000"/>
    </font>
    <font>
      <name val="Calibri"/>
      <sz val="10"/>
      <color rgb="FFFF0000"/>
    </font>
    <font>
      <name val="Calibri"/>
      <b/>
      <i/>
      <sz val="11"/>
    </font>
    <font>
      <name val="Calibri"/>
      <b/>
      <sz val="11"/>
    </font>
    <font>
      <name val="Calibri"/>
      <sz val="11"/>
    </font>
    <font>
      <name val="Calibri"/>
      <sz val="11"/>
      <color indexed="12"/>
    </font>
    <font>
      <name val="Calibri"/>
      <sz val="11"/>
      <color rgb="FFFF0000"/>
    </font>
    <font>
      <name val="Calibri"/>
      <sz val="11"/>
      <color indexed="8"/>
    </font>
    <font>
      <name val="Calibri"/>
      <sz val="11"/>
      <color rgb="FF000000"/>
    </font>
    <font>
      <name val="Segoe UI"/>
      <b/>
      <sz val="9"/>
    </font>
    <font>
      <name val="Calibri"/>
      <sz val="11"/>
      <color rgb="FF000000"/>
    </font>
  </fonts>
  <fills count="8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>
      <alignment vertical="center"/>
    </xf>
    <xf numFmtId="164" fontId="12" fillId="0" borderId="0">
      <alignment vertical="bottom"/>
      <protection locked="0" hidden="0"/>
    </xf>
    <xf numFmtId="0" fontId="12" fillId="3" borderId="14">
      <alignment vertical="bottom"/>
      <protection locked="0" hidden="0"/>
    </xf>
    <xf numFmtId="9" fontId="12" fillId="0" borderId="0">
      <alignment vertical="bottom"/>
      <protection locked="0" hidden="0"/>
    </xf>
    <xf numFmtId="168" fontId="12" fillId="0" borderId="0">
      <alignment vertical="bottom"/>
      <protection locked="0" hidden="0"/>
    </xf>
  </cellStyleXfs>
  <cellXfs count="128">
    <xf numFmtId="0" fontId="0" fillId="0" borderId="0" xfId="0">
      <alignment vertical="center"/>
    </xf>
    <xf numFmtId="164" fontId="1" fillId="0" borderId="0" xfId="1" applyFont="1" applyAlignment="1">
      <alignment vertical="bottom"/>
    </xf>
    <xf numFmtId="0" fontId="1" fillId="0" borderId="0" xfId="0" applyAlignment="1">
      <alignment horizontal="center" vertical="bottom"/>
    </xf>
    <xf numFmtId="0" fontId="2" fillId="2" borderId="1" xfId="0" applyFont="1" applyFill="1" applyBorder="1" applyAlignment="1">
      <alignment horizontal="left" vertical="bottom"/>
      <protection locked="0" hidden="0"/>
    </xf>
    <xf numFmtId="0" fontId="2" fillId="2" borderId="1" xfId="0" applyFont="1" applyFill="1" applyBorder="1" applyAlignment="1">
      <alignment horizontal="right" vertical="bottom"/>
      <protection locked="0" hidden="0"/>
    </xf>
    <xf numFmtId="0" fontId="1" fillId="0" borderId="0" xfId="0" applyAlignment="1">
      <alignment horizontal="left" vertical="bottom"/>
      <protection locked="0" hidden="0"/>
    </xf>
    <xf numFmtId="165" fontId="1" fillId="0" borderId="0" xfId="1" applyNumberFormat="1" applyFont="1" applyFill="1" applyAlignment="1">
      <alignment horizontal="right" vertical="bottom"/>
      <protection locked="0" hidden="0"/>
    </xf>
    <xf numFmtId="0" fontId="1" fillId="0" borderId="2" xfId="0" applyBorder="1" applyAlignment="1">
      <alignment horizontal="left" vertical="bottom" indent="1"/>
    </xf>
    <xf numFmtId="164" fontId="1" fillId="0" borderId="0" xfId="1" applyFont="1" applyFill="1" applyAlignment="1">
      <alignment horizontal="right" vertical="bottom"/>
      <protection locked="0" hidden="0"/>
    </xf>
    <xf numFmtId="166" fontId="1" fillId="0" borderId="2" xfId="0" applyNumberFormat="1" applyBorder="1" applyAlignment="1">
      <alignment horizontal="left" vertical="bottom" indent="1"/>
    </xf>
    <xf numFmtId="10" fontId="1" fillId="3" borderId="3" xfId="2" applyNumberFormat="1" applyFont="1" applyBorder="1" applyAlignment="1">
      <alignment vertical="bottom"/>
    </xf>
    <xf numFmtId="164" fontId="3" fillId="0" borderId="0" xfId="1" applyFont="1" applyAlignment="1">
      <alignment vertical="bottom"/>
    </xf>
    <xf numFmtId="164" fontId="1" fillId="0" borderId="0" xfId="1" applyFont="1" applyAlignment="1">
      <alignment horizontal="left" vertical="bottom" indent="1"/>
    </xf>
    <xf numFmtId="166" fontId="1" fillId="0" borderId="0" xfId="0" applyNumberFormat="1" applyAlignment="1">
      <alignment horizontal="left" vertical="bottom" indent="1"/>
    </xf>
    <xf numFmtId="0" fontId="2" fillId="0" borderId="0" xfId="0" applyFont="1" applyAlignment="1">
      <alignment horizontal="left" vertical="bottom"/>
      <protection locked="0" hidden="0"/>
    </xf>
    <xf numFmtId="0" fontId="1" fillId="0" borderId="4" xfId="0" applyBorder="1" applyAlignment="1">
      <alignment horizontal="right" vertical="bottom" indent="1"/>
    </xf>
    <xf numFmtId="0" fontId="1" fillId="0" borderId="5" xfId="0" applyBorder="1" applyAlignment="1">
      <alignment horizontal="right" vertical="bottom" indent="1"/>
    </xf>
    <xf numFmtId="0" fontId="1" fillId="0" borderId="6" xfId="0" applyBorder="1" applyAlignment="1">
      <alignment horizontal="right" vertical="bottom" indent="1"/>
    </xf>
    <xf numFmtId="164" fontId="1" fillId="4" borderId="3" xfId="0" applyNumberFormat="1" applyFill="1" applyBorder="1" applyAlignment="1">
      <alignment horizontal="center" vertical="bottom"/>
    </xf>
    <xf numFmtId="0" fontId="1" fillId="4" borderId="3" xfId="0" applyFill="1" applyBorder="1" applyAlignment="1">
      <alignment horizontal="center" vertical="bottom"/>
    </xf>
    <xf numFmtId="167" fontId="1" fillId="3" borderId="3" xfId="2" applyNumberFormat="1" applyFont="1" applyBorder="1" applyAlignment="1">
      <alignment vertical="bottom"/>
    </xf>
    <xf numFmtId="0" fontId="1" fillId="0" borderId="3" xfId="0" applyBorder="1" applyAlignment="1">
      <alignment horizontal="right" vertical="bottom" indent="1"/>
    </xf>
    <xf numFmtId="168" fontId="1" fillId="5" borderId="3" xfId="2" applyNumberFormat="1" applyFont="1" applyFill="1" applyBorder="1" applyAlignment="1">
      <alignment vertical="bottom"/>
    </xf>
    <xf numFmtId="0" fontId="4" fillId="0" borderId="7" xfId="0" applyFont="1" applyBorder="1" applyAlignment="1">
      <alignment vertical="bottom"/>
    </xf>
    <xf numFmtId="0" fontId="5" fillId="0" borderId="7" xfId="0" applyFont="1" applyBorder="1" applyAlignment="1">
      <alignment vertical="bottom"/>
    </xf>
    <xf numFmtId="0" fontId="6" fillId="0" borderId="0" xfId="0" applyFont="1" applyAlignment="1">
      <alignment vertical="bottom"/>
    </xf>
    <xf numFmtId="2" fontId="1" fillId="5" borderId="3" xfId="2" applyNumberFormat="1" applyFont="1" applyFill="1" applyBorder="1" applyAlignment="1">
      <alignment vertical="bottom"/>
    </xf>
    <xf numFmtId="0" fontId="1" fillId="5" borderId="3" xfId="2" applyFont="1" applyFill="1" applyBorder="1" applyAlignment="1">
      <alignment vertical="bottom"/>
    </xf>
    <xf numFmtId="0" fontId="7" fillId="0" borderId="0" xfId="0" applyFont="1" applyAlignment="1">
      <alignment vertical="bottom"/>
      <protection locked="0" hidden="0"/>
    </xf>
    <xf numFmtId="169" fontId="1" fillId="0" borderId="0" xfId="0" applyNumberFormat="1" applyAlignment="1">
      <alignment vertical="bottom" shrinkToFit="1"/>
      <protection locked="0" hidden="0"/>
    </xf>
    <xf numFmtId="9" fontId="7" fillId="4" borderId="0" xfId="3" applyFont="1" applyFill="1" applyAlignment="1">
      <alignment horizontal="center" vertical="bottom" shrinkToFit="1"/>
      <protection locked="0" hidden="0"/>
    </xf>
    <xf numFmtId="0" fontId="8" fillId="0" borderId="0" xfId="0" applyFont="1" applyAlignment="1">
      <alignment vertical="bottom"/>
    </xf>
    <xf numFmtId="0" fontId="2" fillId="0" borderId="4" xfId="0" applyFont="1" applyBorder="1" applyAlignment="1">
      <alignment horizontal="right" vertical="bottom" indent="1"/>
    </xf>
    <xf numFmtId="0" fontId="2" fillId="0" borderId="5" xfId="0" applyFont="1" applyBorder="1" applyAlignment="1">
      <alignment horizontal="right" vertical="bottom" indent="1"/>
    </xf>
    <xf numFmtId="0" fontId="2" fillId="0" borderId="6" xfId="0" applyFont="1" applyBorder="1" applyAlignment="1">
      <alignment horizontal="right" vertical="bottom" indent="1"/>
    </xf>
    <xf numFmtId="168" fontId="2" fillId="5" borderId="3" xfId="1" applyNumberFormat="1" applyFont="1" applyFill="1" applyBorder="1" applyAlignment="1">
      <alignment vertical="bottom"/>
    </xf>
    <xf numFmtId="169" fontId="7" fillId="0" borderId="0" xfId="0" applyNumberFormat="1" applyFont="1" applyAlignment="1">
      <alignment vertical="bottom" shrinkToFit="1"/>
      <protection locked="0" hidden="0"/>
    </xf>
    <xf numFmtId="164" fontId="1" fillId="0" borderId="0" xfId="1" applyFont="1" applyAlignment="1">
      <alignment horizontal="right" vertical="bottom"/>
      <protection locked="0" hidden="0"/>
    </xf>
    <xf numFmtId="10" fontId="1" fillId="0" borderId="3" xfId="3" applyNumberFormat="1" applyFont="1" applyBorder="1" applyAlignment="1">
      <alignment horizontal="right" vertical="bottom" indent="1"/>
    </xf>
    <xf numFmtId="0" fontId="1" fillId="0" borderId="0" xfId="0" applyAlignment="1">
      <alignment vertical="bottom"/>
      <protection locked="0" hidden="0"/>
    </xf>
    <xf numFmtId="164" fontId="1" fillId="0" borderId="3" xfId="0" applyNumberFormat="1" applyBorder="1" applyAlignment="1">
      <alignment horizontal="right" vertical="bottom" indent="1"/>
    </xf>
    <xf numFmtId="9" fontId="1" fillId="3" borderId="3" xfId="2" applyNumberFormat="1" applyFont="1" applyBorder="1" applyAlignment="1">
      <alignment vertical="bottom"/>
    </xf>
    <xf numFmtId="164" fontId="1" fillId="0" borderId="3" xfId="1" applyFont="1" applyBorder="1" applyAlignment="1">
      <alignment horizontal="center" vertical="bottom"/>
    </xf>
    <xf numFmtId="0" fontId="9" fillId="0" borderId="8" xfId="0" applyFont="1" applyBorder="1" applyAlignment="1">
      <alignment vertical="bottom"/>
    </xf>
    <xf numFmtId="169" fontId="9" fillId="0" borderId="9" xfId="0" applyNumberFormat="1" applyFont="1" applyBorder="1" applyAlignment="1">
      <alignment vertical="bottom" shrinkToFit="1"/>
    </xf>
    <xf numFmtId="164" fontId="1" fillId="0" borderId="4" xfId="1" applyFont="1" applyBorder="1" applyAlignment="1">
      <alignment horizontal="center" vertical="bottom"/>
    </xf>
    <xf numFmtId="164" fontId="1" fillId="0" borderId="6" xfId="1" applyFont="1" applyBorder="1" applyAlignment="1">
      <alignment horizontal="center" vertical="bottom"/>
    </xf>
    <xf numFmtId="169" fontId="6" fillId="0" borderId="0" xfId="0" applyNumberFormat="1" applyFont="1" applyAlignment="1">
      <alignment vertical="bottom" shrinkToFit="1"/>
    </xf>
    <xf numFmtId="168" fontId="1" fillId="3" borderId="4" xfId="2" applyNumberFormat="1" applyFont="1" applyBorder="1" applyAlignment="1">
      <alignment horizontal="center" vertical="bottom"/>
    </xf>
    <xf numFmtId="168" fontId="1" fillId="3" borderId="6" xfId="2" applyNumberFormat="1" applyFont="1" applyBorder="1" applyAlignment="1">
      <alignment horizontal="center" vertical="bottom"/>
    </xf>
    <xf numFmtId="0" fontId="1" fillId="0" borderId="3" xfId="0" applyBorder="1" applyAlignment="1">
      <alignment horizontal="center" vertical="bottom"/>
    </xf>
    <xf numFmtId="2" fontId="1" fillId="0" borderId="3" xfId="0" applyNumberFormat="1" applyBorder="1" applyAlignment="1">
      <alignment horizontal="center" vertical="bottom"/>
    </xf>
    <xf numFmtId="9" fontId="1" fillId="3" borderId="3" xfId="2" applyNumberFormat="1" applyFont="1" applyBorder="1" applyAlignment="1">
      <alignment vertical="bottom"/>
    </xf>
    <xf numFmtId="168" fontId="1" fillId="0" borderId="0" xfId="4" applyFont="1" applyAlignment="1">
      <alignment horizontal="right" vertical="bottom"/>
      <protection locked="0" hidden="0"/>
    </xf>
    <xf numFmtId="168" fontId="1" fillId="0" borderId="0" xfId="0" applyNumberFormat="1" applyAlignment="1">
      <alignment vertical="bottom"/>
    </xf>
    <xf numFmtId="0" fontId="2" fillId="2" borderId="1" xfId="0" applyFont="1" applyFill="1" applyBorder="1" applyAlignment="1">
      <alignment horizontal="center" vertical="bottom"/>
      <protection locked="0" hidden="0"/>
    </xf>
    <xf numFmtId="164" fontId="2" fillId="2" borderId="1" xfId="1" applyFont="1" applyFill="1" applyBorder="1" applyAlignment="1">
      <alignment horizontal="center" vertical="bottom"/>
      <protection locked="0" hidden="0"/>
    </xf>
    <xf numFmtId="0" fontId="2" fillId="2" borderId="1" xfId="0" applyFont="1" applyFill="1" applyBorder="1" applyAlignment="1">
      <alignment horizontal="center" vertical="bottom"/>
    </xf>
    <xf numFmtId="0" fontId="5" fillId="0" borderId="0" xfId="0" applyFont="1" applyAlignment="1">
      <alignment horizontal="center" vertical="bottom"/>
    </xf>
    <xf numFmtId="0" fontId="5" fillId="0" borderId="0" xfId="0" applyFont="1" applyAlignment="1">
      <alignment vertical="bottom"/>
    </xf>
    <xf numFmtId="0" fontId="1" fillId="6" borderId="0" xfId="0" applyFill="1" applyAlignment="1">
      <alignment horizontal="left" vertical="bottom" indent="1"/>
      <protection locked="0" hidden="0"/>
    </xf>
    <xf numFmtId="2" fontId="1" fillId="6" borderId="0" xfId="0" applyNumberFormat="1" applyFill="1" applyAlignment="1">
      <alignment horizontal="center" vertical="bottom"/>
      <protection locked="0" hidden="0"/>
    </xf>
    <xf numFmtId="164" fontId="1" fillId="6" borderId="10" xfId="1" applyFont="1" applyFill="1" applyBorder="1" applyAlignment="1">
      <alignment horizontal="right" vertical="bottom"/>
      <protection locked="0" hidden="0"/>
    </xf>
    <xf numFmtId="164" fontId="1" fillId="6" borderId="11" xfId="1" applyFont="1" applyFill="1" applyBorder="1" applyAlignment="1">
      <alignment horizontal="center" vertical="bottom"/>
    </xf>
    <xf numFmtId="164" fontId="1" fillId="6" borderId="0" xfId="1" applyFont="1" applyFill="1" applyAlignment="1">
      <alignment horizontal="center" vertical="bottom"/>
    </xf>
    <xf numFmtId="164" fontId="8" fillId="0" borderId="0" xfId="1" applyFont="1" applyAlignment="1">
      <alignment vertical="bottom"/>
    </xf>
    <xf numFmtId="0" fontId="6" fillId="0" borderId="0" xfId="0" applyFont="1" applyAlignment="1">
      <alignment horizontal="center" vertical="bottom"/>
      <protection locked="0" hidden="0"/>
    </xf>
    <xf numFmtId="170" fontId="7" fillId="0" borderId="0" xfId="0" applyNumberFormat="1" applyFont="1" applyAlignment="1">
      <alignment horizontal="center" vertical="bottom" shrinkToFit="1"/>
      <protection locked="0" hidden="0"/>
    </xf>
    <xf numFmtId="167" fontId="7" fillId="0" borderId="0" xfId="0" applyNumberFormat="1" applyFont="1" applyAlignment="1">
      <alignment horizontal="center" vertical="bottom"/>
      <protection locked="0" hidden="0"/>
    </xf>
    <xf numFmtId="167" fontId="6" fillId="0" borderId="0" xfId="0" applyNumberFormat="1" applyFont="1" applyAlignment="1">
      <alignment horizontal="center" vertical="bottom" shrinkToFit="1"/>
    </xf>
    <xf numFmtId="0" fontId="1" fillId="7" borderId="0" xfId="0" applyFill="1" applyAlignment="1">
      <alignment horizontal="left" vertical="bottom" indent="1"/>
      <protection locked="0" hidden="0"/>
    </xf>
    <xf numFmtId="2" fontId="1" fillId="7" borderId="0" xfId="0" applyNumberFormat="1" applyFill="1" applyAlignment="1">
      <alignment horizontal="center" vertical="bottom"/>
      <protection locked="0" hidden="0"/>
    </xf>
    <xf numFmtId="164" fontId="1" fillId="7" borderId="10" xfId="1" applyFont="1" applyFill="1" applyBorder="1" applyAlignment="1">
      <alignment horizontal="right" vertical="bottom"/>
      <protection locked="0" hidden="0"/>
    </xf>
    <xf numFmtId="164" fontId="1" fillId="7" borderId="11" xfId="1" applyFont="1" applyFill="1" applyBorder="1" applyAlignment="1">
      <alignment horizontal="center" vertical="bottom"/>
    </xf>
    <xf numFmtId="164" fontId="1" fillId="7" borderId="0" xfId="1" applyFont="1" applyFill="1" applyAlignment="1">
      <alignment horizontal="center" vertical="bottom"/>
    </xf>
    <xf numFmtId="167" fontId="7" fillId="0" borderId="0" xfId="0" applyNumberFormat="1" applyFont="1" applyAlignment="1">
      <alignment horizontal="center" vertical="bottom" shrinkToFit="1"/>
      <protection locked="0" hidden="0"/>
    </xf>
    <xf numFmtId="0" fontId="1" fillId="0" borderId="0" xfId="0" applyAlignment="1">
      <alignment horizontal="left" vertical="bottom" indent="1"/>
      <protection locked="0" hidden="0"/>
    </xf>
    <xf numFmtId="2" fontId="1" fillId="0" borderId="0" xfId="0" applyNumberFormat="1" applyAlignment="1">
      <alignment horizontal="center" vertical="bottom"/>
      <protection locked="0" hidden="0"/>
    </xf>
    <xf numFmtId="164" fontId="1" fillId="3" borderId="10" xfId="1" applyFont="1" applyFill="1" applyBorder="1" applyAlignment="1">
      <alignment horizontal="right" vertical="bottom"/>
      <protection locked="0" hidden="0"/>
    </xf>
    <xf numFmtId="164" fontId="1" fillId="0" borderId="11" xfId="1" applyFont="1" applyBorder="1" applyAlignment="1">
      <alignment horizontal="center" vertical="bottom"/>
    </xf>
    <xf numFmtId="164" fontId="1" fillId="0" borderId="0" xfId="1" applyFont="1" applyAlignment="1">
      <alignment horizontal="center" vertical="bottom"/>
    </xf>
    <xf numFmtId="164" fontId="1" fillId="3" borderId="3" xfId="1" applyFont="1" applyFill="1" applyBorder="1" applyAlignment="1">
      <alignment horizontal="right" vertical="bottom"/>
      <protection locked="0" hidden="0"/>
    </xf>
    <xf numFmtId="170" fontId="5" fillId="0" borderId="0" xfId="0" applyNumberFormat="1" applyFont="1" applyAlignment="1">
      <alignment horizontal="center" vertical="bottom" shrinkToFit="1"/>
    </xf>
    <xf numFmtId="0" fontId="6" fillId="0" borderId="0" xfId="0" applyFont="1" applyAlignment="1">
      <alignment horizontal="center" vertical="bottom" shrinkToFit="1"/>
    </xf>
    <xf numFmtId="0" fontId="6" fillId="0" borderId="0" xfId="0" applyFont="1" applyAlignment="1">
      <alignment horizontal="center" vertical="bottom"/>
    </xf>
    <xf numFmtId="10" fontId="7" fillId="0" borderId="0" xfId="0" applyNumberFormat="1" applyFont="1" applyAlignment="1">
      <alignment horizontal="center" vertical="bottom" shrinkToFit="1"/>
      <protection locked="0" hidden="0"/>
    </xf>
    <xf numFmtId="2" fontId="1" fillId="0" borderId="0" xfId="0" applyNumberFormat="1" applyAlignment="1">
      <alignment horizontal="right" vertical="bottom"/>
      <protection locked="0" hidden="0"/>
    </xf>
    <xf numFmtId="168" fontId="1" fillId="0" borderId="0" xfId="4" applyFont="1" applyAlignment="1">
      <alignment horizontal="center" vertical="bottom"/>
    </xf>
    <xf numFmtId="170" fontId="7" fillId="0" borderId="0" xfId="0" applyNumberFormat="1" applyFont="1" applyAlignment="1">
      <alignment horizontal="center" vertical="bottom"/>
      <protection locked="0" hidden="0"/>
    </xf>
    <xf numFmtId="167" fontId="6" fillId="0" borderId="0" xfId="0" applyNumberFormat="1" applyFont="1" applyAlignment="1">
      <alignment horizontal="center" vertical="bottom"/>
    </xf>
    <xf numFmtId="170" fontId="5" fillId="0" borderId="0" xfId="0" applyNumberFormat="1" applyFont="1" applyAlignment="1">
      <alignment horizontal="center" vertical="bottom"/>
    </xf>
    <xf numFmtId="0" fontId="2" fillId="2" borderId="1" xfId="0" applyFont="1" applyFill="1" applyBorder="1" applyAlignment="1">
      <alignment vertical="bottom"/>
    </xf>
    <xf numFmtId="0" fontId="2" fillId="2" borderId="1" xfId="0" applyFont="1" applyFill="1" applyBorder="1" applyAlignment="1">
      <alignment horizontal="center" vertical="bottom"/>
    </xf>
    <xf numFmtId="164" fontId="2" fillId="2" borderId="1" xfId="1" applyFont="1" applyFill="1" applyBorder="1" applyAlignment="1">
      <alignment horizontal="center" vertical="bottom"/>
    </xf>
    <xf numFmtId="0" fontId="1" fillId="0" borderId="0" xfId="0" applyAlignment="1">
      <alignment horizontal="left" vertical="bottom" indent="1"/>
    </xf>
    <xf numFmtId="164" fontId="1" fillId="0" borderId="0" xfId="1" applyFont="1" applyAlignment="1">
      <alignment vertical="bottom"/>
    </xf>
    <xf numFmtId="0" fontId="1" fillId="4" borderId="0" xfId="0" applyFill="1" applyAlignment="1">
      <alignment horizontal="left" vertical="bottom" indent="1"/>
    </xf>
    <xf numFmtId="2" fontId="1" fillId="4" borderId="0" xfId="0" applyNumberFormat="1" applyFill="1" applyAlignment="1">
      <alignment horizontal="center" vertical="bottom"/>
      <protection locked="0" hidden="0"/>
    </xf>
    <xf numFmtId="164" fontId="1" fillId="4" borderId="3" xfId="1" applyFont="1" applyFill="1" applyBorder="1" applyAlignment="1">
      <alignment horizontal="right" vertical="bottom"/>
      <protection locked="0" hidden="0"/>
    </xf>
    <xf numFmtId="164" fontId="1" fillId="4" borderId="0" xfId="1" applyFont="1" applyFill="1" applyAlignment="1">
      <alignment vertical="bottom"/>
    </xf>
    <xf numFmtId="164" fontId="1" fillId="3" borderId="3" xfId="1" applyFont="1" applyFill="1" applyBorder="1" applyAlignment="1">
      <alignment horizontal="right" vertical="bottom"/>
      <protection locked="0" hidden="0"/>
    </xf>
    <xf numFmtId="0" fontId="10" fillId="0" borderId="0" xfId="0" applyFont="1" applyAlignment="1">
      <alignment horizontal="left" vertical="bottom" indent="1"/>
    </xf>
    <xf numFmtId="164" fontId="1" fillId="3" borderId="3" xfId="1" applyFont="1" applyFill="1" applyBorder="1" applyAlignment="1">
      <alignment vertical="bottom"/>
    </xf>
    <xf numFmtId="164" fontId="1" fillId="0" borderId="0" xfId="1" applyFont="1" applyAlignment="1">
      <alignment horizontal="center" vertical="bottom"/>
    </xf>
    <xf numFmtId="164" fontId="1" fillId="0" borderId="3" xfId="1" applyFont="1" applyFill="1" applyBorder="1" applyAlignment="1">
      <alignment vertical="bottom"/>
    </xf>
    <xf numFmtId="168" fontId="1" fillId="0" borderId="0" xfId="4" applyFont="1" applyFill="1" applyAlignment="1">
      <alignment horizontal="center" vertical="bottom"/>
    </xf>
    <xf numFmtId="164" fontId="1" fillId="0" borderId="0" xfId="1" applyFont="1" applyFill="1" applyAlignment="1">
      <alignment horizontal="center" vertical="bottom"/>
    </xf>
    <xf numFmtId="164" fontId="1" fillId="0" borderId="0" xfId="1" applyFont="1" applyFill="1" applyAlignment="1">
      <alignment vertical="bottom"/>
    </xf>
    <xf numFmtId="164" fontId="1" fillId="3" borderId="3" xfId="1" applyFont="1" applyFill="1" applyBorder="1" applyAlignment="1">
      <alignment vertical="bottom"/>
    </xf>
    <xf numFmtId="164" fontId="1" fillId="3" borderId="12" xfId="1" applyFont="1" applyFill="1" applyBorder="1" applyAlignment="1">
      <alignment vertical="bottom"/>
    </xf>
    <xf numFmtId="164" fontId="1" fillId="0" borderId="3" xfId="1" applyFont="1" applyBorder="1" applyAlignment="1">
      <alignment horizontal="center" vertical="bottom"/>
    </xf>
    <xf numFmtId="0" fontId="2" fillId="2" borderId="3" xfId="0" applyFont="1" applyFill="1" applyBorder="1" applyAlignment="1">
      <alignment horizontal="center" vertical="bottom"/>
      <protection locked="0" hidden="0"/>
    </xf>
    <xf numFmtId="164" fontId="2" fillId="2" borderId="3" xfId="1" applyFont="1" applyFill="1" applyBorder="1" applyAlignment="1">
      <alignment horizontal="center" vertical="bottom"/>
      <protection locked="0" hidden="0"/>
    </xf>
    <xf numFmtId="0" fontId="2" fillId="2" borderId="13" xfId="0" applyFont="1" applyFill="1" applyBorder="1" applyAlignment="1">
      <alignment horizontal="center" vertical="bottom"/>
      <protection locked="0" hidden="0"/>
    </xf>
    <xf numFmtId="0" fontId="2" fillId="2" borderId="0" xfId="0" applyFont="1" applyFill="1" applyAlignment="1">
      <alignment vertical="bottom"/>
    </xf>
    <xf numFmtId="171" fontId="11" fillId="4" borderId="3" xfId="0" applyNumberFormat="1" applyFont="1" applyFill="1" applyBorder="1" applyAlignment="1">
      <alignment horizontal="center" vertical="top"/>
      <protection locked="0" hidden="0"/>
    </xf>
    <xf numFmtId="0" fontId="1" fillId="6" borderId="3" xfId="0" applyFill="1" applyBorder="1" applyAlignment="1">
      <alignment horizontal="center" vertical="bottom"/>
    </xf>
    <xf numFmtId="2" fontId="1" fillId="6" borderId="3" xfId="0" applyNumberFormat="1" applyFill="1" applyBorder="1" applyAlignment="1">
      <alignment horizontal="center" vertical="bottom"/>
    </xf>
    <xf numFmtId="164" fontId="1" fillId="6" borderId="3" xfId="1" applyFont="1" applyFill="1" applyBorder="1" applyAlignment="1">
      <alignment horizontal="center" vertical="bottom"/>
    </xf>
    <xf numFmtId="0" fontId="1" fillId="0" borderId="3" xfId="0" applyBorder="1" applyAlignment="1">
      <alignment horizontal="center" vertical="bottom"/>
      <protection locked="0" hidden="0"/>
    </xf>
    <xf numFmtId="2" fontId="1" fillId="0" borderId="3" xfId="0" applyNumberFormat="1" applyBorder="1" applyAlignment="1">
      <alignment horizontal="center" vertical="bottom"/>
      <protection locked="0" hidden="0"/>
    </xf>
    <xf numFmtId="164" fontId="1" fillId="0" borderId="3" xfId="1" applyFont="1" applyBorder="1" applyAlignment="1">
      <alignment horizontal="center" vertical="bottom"/>
      <protection locked="0" hidden="0"/>
    </xf>
    <xf numFmtId="2" fontId="1" fillId="0" borderId="0" xfId="0" applyNumberFormat="1" applyAlignment="1">
      <alignment vertical="bottom"/>
    </xf>
    <xf numFmtId="0" fontId="1" fillId="7" borderId="3" xfId="0" applyFill="1" applyBorder="1" applyAlignment="1">
      <alignment horizontal="center" vertical="bottom"/>
    </xf>
    <xf numFmtId="2" fontId="1" fillId="7" borderId="3" xfId="0" applyNumberFormat="1" applyFill="1" applyBorder="1" applyAlignment="1">
      <alignment horizontal="center" vertical="bottom"/>
    </xf>
    <xf numFmtId="164" fontId="1" fillId="7" borderId="3" xfId="1" applyFont="1" applyFill="1" applyBorder="1" applyAlignment="1">
      <alignment horizontal="center" vertical="bottom"/>
    </xf>
    <xf numFmtId="164" fontId="1" fillId="0" borderId="0" xfId="0" applyNumberFormat="1" applyAlignment="1">
      <alignment vertical="bottom"/>
    </xf>
    <xf numFmtId="168" fontId="1" fillId="0" borderId="0" xfId="4" applyFont="1" applyAlignment="1">
      <alignment vertical="bottom"/>
    </xf>
  </cellXfs>
  <cellStyles count="5">
    <cellStyle name="常规" xfId="0" builtinId="0"/>
    <cellStyle name="货币" xfId="1" builtinId="4"/>
    <cellStyle name="Note" xfId="2"/>
    <cellStyle name="百分比" xfId="3" builtinId="5"/>
    <cellStyle name="千位分隔" xfId="4" builtinId="3"/>
  </cellStyles>
  <dxfs count="4">
    <dxf>
      <fill>
        <patternFill>
          <bgColor rgb="FFE2EFDA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/>
        <horizontal/>
      </border>
    </dxf>
    <dxf>
      <fill>
        <patternFill>
          <bgColor rgb="FFE2EFDA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/>
        <horizontal/>
      </border>
    </dxf>
    <dxf>
      <fill>
        <patternFill>
          <bgColor rgb="FFE2EFDA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/>
        <horizontal/>
      </border>
    </dxf>
    <dxf>
      <fill>
        <patternFill>
          <bgColor rgb="FFE2EFDA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diagonal/>
        <vertical/>
        <horizontal/>
      </border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www.wps.cn/officeDocument/2020/cellImage" Target="cellimages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U430"/>
  <sheetViews>
    <sheetView workbookViewId="0" topLeftCell="A354">
      <selection activeCell="S395" sqref="S395"/>
    </sheetView>
  </sheetViews>
  <sheetFormatPr defaultRowHeight="14.4" defaultColWidth="10"/>
  <cols>
    <col min="1" max="1" customWidth="1" bestFit="1" width="36.554688" style="0"/>
    <col min="2" max="2" customWidth="1" bestFit="1" width="70.109375" style="0"/>
    <col min="3" max="3" customWidth="1" width="9.0" style="0"/>
    <col min="4" max="4" customWidth="1" width="12.441406" style="1"/>
    <col min="5" max="5" customWidth="1" width="11.5546875" style="2"/>
    <col min="6" max="6" customWidth="1" width="11.109375" style="1"/>
    <col min="7" max="7" customWidth="1" width="9.441406" style="0"/>
    <col min="8" max="8" customWidth="1" width="9.441406" style="2"/>
    <col min="9" max="9" customWidth="1" width="11.109375" style="0"/>
    <col min="10" max="10" customWidth="1" bestFit="1" width="8.6640625" style="0"/>
    <col min="11" max="11" customWidth="1" bestFit="1" width="14.886719" style="0"/>
    <col min="12" max="12" customWidth="1" width="20.886719" style="0"/>
    <col min="13" max="13" customWidth="1" bestFit="1" width="22.664062" style="0"/>
    <col min="14" max="14" customWidth="1" bestFit="1" width="18.664062" style="0"/>
    <col min="15" max="15" customWidth="1" bestFit="1" width="17.0" style="0"/>
    <col min="19" max="19" customWidth="1" bestFit="1" width="11.109375" style="0"/>
  </cols>
  <sheetData>
    <row r="1" spans="8:8" ht="15.0">
      <c r="A1" s="3" t="s">
        <v>0</v>
      </c>
      <c r="B1" s="4" t="s">
        <v>1</v>
      </c>
    </row>
    <row r="2" spans="8:8">
      <c r="A2" s="5" t="s">
        <v>2</v>
      </c>
      <c r="B2" s="6">
        <f>SUM(F60:F975)</f>
        <v>210036.83999999997</v>
      </c>
      <c r="E2" s="2" t="s">
        <v>39</v>
      </c>
      <c r="F2" s="7" t="s">
        <v>430</v>
      </c>
      <c r="G2" s="7"/>
      <c r="H2" s="7"/>
      <c r="I2" s="7"/>
    </row>
    <row r="3" spans="8:8">
      <c r="A3" s="5" t="s">
        <v>3</v>
      </c>
      <c r="B3" s="8">
        <f>SUM(E24:E29)</f>
        <v>924397.0</v>
      </c>
      <c r="E3" s="2" t="s">
        <v>40</v>
      </c>
      <c r="F3" s="9">
        <v>46265.0</v>
      </c>
      <c r="G3" s="9"/>
      <c r="H3" s="9"/>
      <c r="I3" s="9"/>
    </row>
    <row r="4" spans="8:8">
      <c r="A4" s="5" t="s">
        <v>73</v>
      </c>
      <c r="B4" s="8">
        <f>B2*C4</f>
        <v>0.0</v>
      </c>
      <c r="C4" s="10">
        <v>0.0</v>
      </c>
      <c r="D4" s="11" t="s">
        <v>82</v>
      </c>
      <c r="F4" s="12"/>
      <c r="G4" s="13"/>
      <c r="H4" s="13"/>
      <c r="I4" s="13"/>
    </row>
    <row r="5" spans="8:8">
      <c r="A5" s="5" t="s">
        <v>53</v>
      </c>
      <c r="B5" s="8">
        <f>(B2+B3+B4)*C5</f>
        <v>110607.29939999999</v>
      </c>
      <c r="C5" s="10">
        <v>0.0975</v>
      </c>
      <c r="D5" s="11" t="s">
        <v>82</v>
      </c>
    </row>
    <row r="6" spans="8:8">
      <c r="A6" s="14" t="s">
        <v>4</v>
      </c>
      <c r="B6" s="6">
        <f>SUM(B2:B5)</f>
        <v>1245041.1393999998</v>
      </c>
      <c r="E6" s="15" t="s">
        <v>29</v>
      </c>
      <c r="F6" s="16"/>
      <c r="G6" s="17"/>
      <c r="H6" s="18">
        <f>B20</f>
        <v>2026263.76307163</v>
      </c>
      <c r="I6" s="19"/>
    </row>
    <row r="7" spans="8:8">
      <c r="A7" s="5" t="s">
        <v>52</v>
      </c>
      <c r="B7" s="8">
        <f>H8*C7</f>
        <v>252364.49999999997</v>
      </c>
      <c r="C7" s="20">
        <v>45.0</v>
      </c>
      <c r="D7" s="11" t="s">
        <v>82</v>
      </c>
      <c r="E7" s="21" t="s">
        <v>43</v>
      </c>
      <c r="F7" s="21"/>
      <c r="G7" s="21"/>
      <c r="H7" s="22">
        <f>M15</f>
        <v>937.2149999999999</v>
      </c>
      <c r="I7" s="22"/>
      <c r="L7" s="23" t="s">
        <v>67</v>
      </c>
      <c r="M7" s="24"/>
      <c r="N7" s="25"/>
    </row>
    <row r="8" spans="8:8">
      <c r="A8" s="5" t="s">
        <v>5</v>
      </c>
      <c r="B8" s="8">
        <f>H7*C7</f>
        <v>42174.674999999996</v>
      </c>
      <c r="E8" s="15" t="s">
        <v>44</v>
      </c>
      <c r="F8" s="16"/>
      <c r="G8" s="17"/>
      <c r="H8" s="26">
        <f>SUM(I60:I465)</f>
        <v>5608.099999999999</v>
      </c>
      <c r="I8" s="27"/>
      <c r="L8" s="28" t="s">
        <v>88</v>
      </c>
      <c r="M8" s="29">
        <f>H8*N8</f>
        <v>280.405</v>
      </c>
      <c r="N8" s="30">
        <v>0.05</v>
      </c>
      <c r="O8" s="31" t="s">
        <v>79</v>
      </c>
    </row>
    <row r="9" spans="8:8">
      <c r="A9" s="14" t="s">
        <v>6</v>
      </c>
      <c r="B9" s="8">
        <f>B7+B8</f>
        <v>294539.175</v>
      </c>
      <c r="E9" s="32" t="s">
        <v>27</v>
      </c>
      <c r="F9" s="33"/>
      <c r="G9" s="34"/>
      <c r="H9" s="35">
        <f>H8+H7</f>
        <v>6545.3150000000005</v>
      </c>
      <c r="I9" s="35"/>
      <c r="L9" s="28" t="s">
        <v>65</v>
      </c>
      <c r="M9" s="36">
        <f>H8*N9</f>
        <v>560.81</v>
      </c>
      <c r="N9" s="30">
        <v>0.1</v>
      </c>
      <c r="O9" s="31" t="s">
        <v>79</v>
      </c>
    </row>
    <row r="10" spans="8:8">
      <c r="A10" s="5" t="s">
        <v>7</v>
      </c>
      <c r="B10" s="37">
        <f>SUM(E42:F49)</f>
        <v>43064.17525</v>
      </c>
      <c r="E10" s="15"/>
      <c r="F10" s="16"/>
      <c r="G10" s="17"/>
      <c r="H10" s="38"/>
      <c r="I10" s="38"/>
      <c r="L10" s="28" t="s">
        <v>68</v>
      </c>
      <c r="M10" s="36">
        <v>0.0</v>
      </c>
      <c r="N10" s="39"/>
      <c r="O10" s="31" t="s">
        <v>79</v>
      </c>
    </row>
    <row r="11" spans="8:8">
      <c r="A11" s="5" t="s">
        <v>8</v>
      </c>
      <c r="B11" s="37">
        <f>+SUM(H52:I57)</f>
        <v>19145.046374999998</v>
      </c>
      <c r="E11" s="15"/>
      <c r="F11" s="16"/>
      <c r="G11" s="17"/>
      <c r="H11" s="40"/>
      <c r="I11" s="40"/>
      <c r="L11" s="28" t="s">
        <v>74</v>
      </c>
      <c r="M11" s="36">
        <v>16.0</v>
      </c>
      <c r="N11" s="39"/>
      <c r="O11" s="31" t="s">
        <v>79</v>
      </c>
    </row>
    <row r="12" spans="8:8">
      <c r="A12" s="5" t="s">
        <v>9</v>
      </c>
      <c r="B12" s="37">
        <f>SUM(E32:E39)</f>
        <v>0.0</v>
      </c>
      <c r="L12" s="28" t="s">
        <v>69</v>
      </c>
      <c r="M12" s="36">
        <v>80.0</v>
      </c>
      <c r="N12" s="39"/>
      <c r="O12" s="31" t="s">
        <v>79</v>
      </c>
    </row>
    <row r="13" spans="8:8">
      <c r="A13" s="5" t="s">
        <v>63</v>
      </c>
      <c r="B13" s="37">
        <f>B12*C13</f>
        <v>0.0</v>
      </c>
      <c r="C13" s="41">
        <v>0.05</v>
      </c>
      <c r="D13" s="11" t="s">
        <v>82</v>
      </c>
      <c r="L13" s="28" t="s">
        <v>70</v>
      </c>
      <c r="M13" s="36">
        <v>0.0</v>
      </c>
      <c r="N13" s="39"/>
      <c r="O13" s="31" t="s">
        <v>79</v>
      </c>
    </row>
    <row r="14" spans="8:8" ht="15.0">
      <c r="A14" s="5" t="s">
        <v>10</v>
      </c>
      <c r="B14" s="37">
        <f>B6+B9+B10+B11+B12+B13</f>
        <v>1601789.536025</v>
      </c>
      <c r="E14" s="15" t="s">
        <v>28</v>
      </c>
      <c r="F14" s="16"/>
      <c r="G14" s="17"/>
      <c r="H14" s="42">
        <f>H6/H16</f>
        <v>61.912239155207466</v>
      </c>
      <c r="I14" s="42"/>
      <c r="L14" s="43" t="s">
        <v>71</v>
      </c>
      <c r="M14" s="44">
        <f>R15</f>
        <v>0.0</v>
      </c>
      <c r="N14" s="39"/>
      <c r="O14" s="31" t="s">
        <v>79</v>
      </c>
    </row>
    <row r="15" spans="8:8" ht="15.0">
      <c r="A15" s="5" t="s">
        <v>50</v>
      </c>
      <c r="B15" s="37">
        <f>B14*C15</f>
        <v>160178.95360250003</v>
      </c>
      <c r="C15" s="41">
        <v>0.1</v>
      </c>
      <c r="D15" s="11" t="s">
        <v>82</v>
      </c>
      <c r="E15" s="15" t="s">
        <v>30</v>
      </c>
      <c r="F15" s="16"/>
      <c r="G15" s="17"/>
      <c r="H15" s="45">
        <f>IF(H16&gt;0,B7/H16,0)</f>
        <v>7.710966145196773</v>
      </c>
      <c r="I15" s="46"/>
      <c r="L15" s="25" t="s">
        <v>72</v>
      </c>
      <c r="M15" s="47">
        <f>SUM(M8:M14)</f>
        <v>937.2149999999999</v>
      </c>
    </row>
    <row r="16" spans="8:8">
      <c r="A16" s="5" t="s">
        <v>51</v>
      </c>
      <c r="B16" s="37">
        <f>(B14+B15)*C16</f>
        <v>264295.273444125</v>
      </c>
      <c r="C16" s="41">
        <v>0.15</v>
      </c>
      <c r="D16" s="11" t="s">
        <v>82</v>
      </c>
      <c r="E16" s="15" t="s">
        <v>31</v>
      </c>
      <c r="F16" s="16"/>
      <c r="G16" s="17"/>
      <c r="H16" s="48">
        <v>32728.0</v>
      </c>
      <c r="I16" s="49"/>
    </row>
    <row r="17" spans="8:8">
      <c r="A17" s="5" t="s">
        <v>11</v>
      </c>
      <c r="B17" s="37">
        <f>SUM(B14:B16)</f>
        <v>2026263.763071625</v>
      </c>
    </row>
    <row r="18" spans="8:8">
      <c r="A18" s="5" t="s">
        <v>12</v>
      </c>
      <c r="B18" s="37">
        <f>B17*C18</f>
        <v>0.0</v>
      </c>
      <c r="C18" s="41">
        <v>0.0</v>
      </c>
      <c r="D18" s="11" t="s">
        <v>82</v>
      </c>
      <c r="L18" s="50" t="s">
        <v>92</v>
      </c>
      <c r="M18" s="51">
        <v>10.0</v>
      </c>
    </row>
    <row r="19" spans="8:8">
      <c r="A19" s="5" t="s">
        <v>64</v>
      </c>
      <c r="B19" s="37">
        <f>(B18+B17)*C19</f>
        <v>0.0</v>
      </c>
      <c r="C19" s="52">
        <v>0.0</v>
      </c>
      <c r="D19" s="11" t="s">
        <v>82</v>
      </c>
      <c r="L19" s="50" t="s">
        <v>93</v>
      </c>
      <c r="M19" s="51">
        <f>H9/8/M18</f>
        <v>81.8164375</v>
      </c>
    </row>
    <row r="20" spans="8:8">
      <c r="A20" s="5" t="s">
        <v>13</v>
      </c>
      <c r="B20" s="37">
        <f>B17+B18+B19</f>
        <v>2026263.76307163</v>
      </c>
    </row>
    <row r="21" spans="8:8">
      <c r="A21" s="5" t="s">
        <v>66</v>
      </c>
      <c r="B21" s="53">
        <f>IF(H16=0,0,H9/H16)</f>
        <v>0.19999129186018091</v>
      </c>
    </row>
    <row r="22" spans="8:8">
      <c r="A22" s="5" t="s">
        <v>98</v>
      </c>
      <c r="B22" s="1">
        <f>B2/H16</f>
        <v>6.4176497188951345</v>
      </c>
      <c r="I22" s="54"/>
    </row>
    <row r="23" spans="8:8" ht="15.0">
      <c r="A23" s="3" t="s">
        <v>62</v>
      </c>
      <c r="B23" s="3" t="s">
        <v>14</v>
      </c>
      <c r="C23" s="55" t="s">
        <v>15</v>
      </c>
      <c r="D23" s="56" t="s">
        <v>16</v>
      </c>
      <c r="E23" s="57" t="s">
        <v>24</v>
      </c>
      <c r="F23" s="57"/>
      <c r="L23" s="58"/>
      <c r="M23" s="59"/>
      <c r="N23" s="59"/>
      <c r="O23" s="59"/>
    </row>
    <row r="24" spans="8:8">
      <c r="A24" s="60" t="s">
        <v>25</v>
      </c>
      <c r="B24" s="60" t="s">
        <v>99</v>
      </c>
      <c r="C24" s="61">
        <v>1.0</v>
      </c>
      <c r="D24" s="62">
        <v>914572.0</v>
      </c>
      <c r="E24" s="63">
        <f t="shared" si="0" ref="E24:E26">C24*D24</f>
        <v>914572.0</v>
      </c>
      <c r="F24" s="64"/>
      <c r="G24" s="65">
        <f>E24/H16</f>
        <v>27.944634563676363</v>
      </c>
      <c r="L24" s="66"/>
      <c r="M24" s="67"/>
      <c r="N24" s="68"/>
      <c r="O24" s="69"/>
    </row>
    <row r="25" spans="8:8">
      <c r="A25" s="70" t="s">
        <v>25</v>
      </c>
      <c r="B25" s="70" t="s">
        <v>104</v>
      </c>
      <c r="C25" s="71">
        <v>1.0</v>
      </c>
      <c r="D25" s="72">
        <f>5125+2100+2600</f>
        <v>9825.0</v>
      </c>
      <c r="E25" s="73">
        <f t="shared" si="0"/>
        <v>9825.0</v>
      </c>
      <c r="F25" s="74"/>
      <c r="G25" s="1">
        <f>D25/H16</f>
        <v>0.30020166218528477</v>
      </c>
      <c r="L25" s="66"/>
      <c r="M25" s="67"/>
      <c r="N25" s="75"/>
      <c r="O25" s="69"/>
    </row>
    <row r="26" spans="8:8">
      <c r="A26" s="76" t="s">
        <v>25</v>
      </c>
      <c r="B26" s="76"/>
      <c r="C26" s="77">
        <v>1.0</v>
      </c>
      <c r="D26" s="78">
        <v>0.0</v>
      </c>
      <c r="E26" s="79">
        <f t="shared" si="0"/>
        <v>0.0</v>
      </c>
      <c r="F26" s="80"/>
      <c r="L26" s="66"/>
      <c r="M26" s="67"/>
      <c r="N26" s="75"/>
      <c r="O26" s="69"/>
    </row>
    <row r="27" spans="8:8">
      <c r="A27" s="76" t="s">
        <v>25</v>
      </c>
      <c r="B27" s="76"/>
      <c r="C27" s="77">
        <v>1.0</v>
      </c>
      <c r="D27" s="81">
        <v>0.0</v>
      </c>
      <c r="E27" s="79">
        <f t="shared" si="1" ref="E27">C27*D27</f>
        <v>0.0</v>
      </c>
      <c r="F27" s="80"/>
      <c r="L27" s="66"/>
      <c r="M27" s="67"/>
      <c r="N27" s="75"/>
      <c r="O27" s="69"/>
    </row>
    <row r="28" spans="8:8">
      <c r="A28" s="76" t="s">
        <v>25</v>
      </c>
      <c r="B28" s="76"/>
      <c r="C28" s="77">
        <v>1.0</v>
      </c>
      <c r="D28" s="81">
        <v>0.0</v>
      </c>
      <c r="E28" s="79">
        <f t="shared" si="2" ref="E28:E29">C28*D28</f>
        <v>0.0</v>
      </c>
      <c r="F28" s="80"/>
      <c r="L28" s="58"/>
      <c r="M28" s="82"/>
      <c r="N28" s="83"/>
      <c r="O28" s="69"/>
    </row>
    <row r="29" spans="8:8">
      <c r="A29" s="76" t="s">
        <v>25</v>
      </c>
      <c r="B29" s="76"/>
      <c r="C29" s="77">
        <v>1.0</v>
      </c>
      <c r="D29" s="81">
        <v>0.0</v>
      </c>
      <c r="E29" s="79">
        <f t="shared" si="2"/>
        <v>0.0</v>
      </c>
      <c r="F29" s="80"/>
      <c r="L29" s="84"/>
      <c r="M29" s="85"/>
      <c r="N29" s="83"/>
      <c r="O29" s="69"/>
    </row>
    <row r="30" spans="8:8">
      <c r="A30" s="5"/>
      <c r="B30" s="5"/>
      <c r="C30" s="86"/>
      <c r="E30" s="87"/>
      <c r="L30" s="84"/>
      <c r="M30" s="88"/>
      <c r="N30" s="84"/>
      <c r="O30" s="89"/>
    </row>
    <row r="31" spans="8:8" ht="15.0">
      <c r="A31" s="3" t="s">
        <v>60</v>
      </c>
      <c r="B31" s="3" t="s">
        <v>14</v>
      </c>
      <c r="C31" s="55" t="s">
        <v>15</v>
      </c>
      <c r="D31" s="56" t="s">
        <v>16</v>
      </c>
      <c r="E31" s="57" t="s">
        <v>24</v>
      </c>
      <c r="F31" s="57"/>
      <c r="L31" s="58"/>
      <c r="M31" s="90"/>
      <c r="N31" s="84"/>
      <c r="O31" s="89"/>
    </row>
    <row r="32" spans="8:8">
      <c r="A32" s="76" t="s">
        <v>61</v>
      </c>
      <c r="B32" s="76"/>
      <c r="C32" s="77">
        <v>1.0</v>
      </c>
      <c r="D32" s="78">
        <v>0.0</v>
      </c>
      <c r="E32" s="79">
        <f>C32*D32</f>
        <v>0.0</v>
      </c>
      <c r="F32" s="80"/>
      <c r="G32" s="31" t="s">
        <v>79</v>
      </c>
    </row>
    <row r="33" spans="8:8">
      <c r="A33" s="76" t="s">
        <v>61</v>
      </c>
      <c r="B33" s="76"/>
      <c r="C33" s="77">
        <v>1.0</v>
      </c>
      <c r="D33" s="78">
        <v>0.0</v>
      </c>
      <c r="E33" s="79">
        <f t="shared" si="3" ref="E33:E39">C33*D33</f>
        <v>0.0</v>
      </c>
      <c r="F33" s="80"/>
      <c r="G33" s="31" t="s">
        <v>79</v>
      </c>
    </row>
    <row r="34" spans="8:8">
      <c r="A34" s="76" t="s">
        <v>61</v>
      </c>
      <c r="B34" s="76"/>
      <c r="C34" s="77">
        <v>1.0</v>
      </c>
      <c r="D34" s="78">
        <v>0.0</v>
      </c>
      <c r="E34" s="79">
        <f t="shared" si="3"/>
        <v>0.0</v>
      </c>
      <c r="F34" s="80"/>
      <c r="G34" s="31" t="s">
        <v>79</v>
      </c>
    </row>
    <row r="35" spans="8:8">
      <c r="A35" s="76" t="s">
        <v>61</v>
      </c>
      <c r="B35" s="76"/>
      <c r="C35" s="77">
        <v>1.0</v>
      </c>
      <c r="D35" s="78">
        <v>0.0</v>
      </c>
      <c r="E35" s="79">
        <f t="shared" si="3"/>
        <v>0.0</v>
      </c>
      <c r="F35" s="80"/>
      <c r="G35" s="31" t="s">
        <v>79</v>
      </c>
    </row>
    <row r="36" spans="8:8">
      <c r="A36" s="76" t="s">
        <v>61</v>
      </c>
      <c r="B36" s="76"/>
      <c r="C36" s="77">
        <v>1.0</v>
      </c>
      <c r="D36" s="78">
        <v>0.0</v>
      </c>
      <c r="E36" s="79">
        <f t="shared" si="3"/>
        <v>0.0</v>
      </c>
      <c r="F36" s="80"/>
      <c r="G36" s="31" t="s">
        <v>79</v>
      </c>
    </row>
    <row r="37" spans="8:8">
      <c r="A37" s="76" t="s">
        <v>61</v>
      </c>
      <c r="B37" s="76"/>
      <c r="C37" s="77">
        <v>1.0</v>
      </c>
      <c r="D37" s="81">
        <v>0.0</v>
      </c>
      <c r="E37" s="79">
        <f t="shared" si="3"/>
        <v>0.0</v>
      </c>
      <c r="F37" s="80"/>
      <c r="G37" s="31" t="s">
        <v>79</v>
      </c>
    </row>
    <row r="38" spans="8:8">
      <c r="A38" s="76" t="s">
        <v>61</v>
      </c>
      <c r="B38" s="76"/>
      <c r="C38" s="77">
        <v>1.0</v>
      </c>
      <c r="D38" s="81">
        <v>0.0</v>
      </c>
      <c r="E38" s="79">
        <f t="shared" si="3"/>
        <v>0.0</v>
      </c>
      <c r="F38" s="80"/>
      <c r="G38" s="31" t="s">
        <v>79</v>
      </c>
    </row>
    <row r="39" spans="8:8">
      <c r="A39" s="76" t="s">
        <v>61</v>
      </c>
      <c r="B39" s="76"/>
      <c r="C39" s="77">
        <v>1.0</v>
      </c>
      <c r="D39" s="81">
        <v>0.0</v>
      </c>
      <c r="E39" s="79">
        <f t="shared" si="3"/>
        <v>0.0</v>
      </c>
      <c r="F39" s="80"/>
      <c r="G39" s="31" t="s">
        <v>79</v>
      </c>
    </row>
    <row r="40" spans="8:8">
      <c r="A40" s="5"/>
      <c r="B40" s="5"/>
      <c r="C40" s="86"/>
      <c r="E40" s="87"/>
    </row>
    <row r="41" spans="8:8" ht="15.0">
      <c r="A41" s="91" t="s">
        <v>26</v>
      </c>
      <c r="B41" s="91" t="s">
        <v>32</v>
      </c>
      <c r="C41" s="92" t="s">
        <v>15</v>
      </c>
      <c r="D41" s="93" t="s">
        <v>16</v>
      </c>
      <c r="E41" s="57" t="s">
        <v>24</v>
      </c>
      <c r="F41" s="57"/>
    </row>
    <row r="42" spans="8:8">
      <c r="A42" s="94" t="s">
        <v>54</v>
      </c>
      <c r="B42" s="94"/>
      <c r="C42" s="77">
        <v>1.0</v>
      </c>
      <c r="D42" s="81">
        <v>0.0</v>
      </c>
      <c r="E42" s="95">
        <f>C42*D42</f>
        <v>0.0</v>
      </c>
      <c r="F42" s="95"/>
      <c r="G42" s="31" t="s">
        <v>79</v>
      </c>
    </row>
    <row r="43" spans="8:8">
      <c r="A43" s="94" t="s">
        <v>55</v>
      </c>
      <c r="B43" s="94"/>
      <c r="C43" s="77">
        <v>1.0</v>
      </c>
      <c r="D43" s="81">
        <v>0.0</v>
      </c>
      <c r="E43" s="95">
        <f t="shared" si="4" ref="E43:E46">C43*D43</f>
        <v>0.0</v>
      </c>
      <c r="F43" s="95"/>
      <c r="G43" s="31" t="s">
        <v>79</v>
      </c>
    </row>
    <row r="44" spans="8:8">
      <c r="A44" s="94" t="s">
        <v>56</v>
      </c>
      <c r="B44" s="94"/>
      <c r="C44" s="77">
        <v>1.0</v>
      </c>
      <c r="D44" s="81">
        <v>0.0</v>
      </c>
      <c r="E44" s="95">
        <f t="shared" si="4"/>
        <v>0.0</v>
      </c>
      <c r="F44" s="95"/>
      <c r="G44" s="31" t="s">
        <v>79</v>
      </c>
    </row>
    <row r="45" spans="8:8">
      <c r="A45" s="94" t="s">
        <v>57</v>
      </c>
      <c r="B45" s="94"/>
      <c r="C45" s="77">
        <v>1.0</v>
      </c>
      <c r="D45" s="81">
        <v>0.0</v>
      </c>
      <c r="E45" s="95">
        <f t="shared" si="4"/>
        <v>0.0</v>
      </c>
      <c r="F45" s="95"/>
      <c r="G45" s="31" t="s">
        <v>79</v>
      </c>
    </row>
    <row r="46" spans="8:8">
      <c r="A46" s="96" t="s">
        <v>58</v>
      </c>
      <c r="B46" s="96"/>
      <c r="C46" s="97">
        <v>1.0</v>
      </c>
      <c r="D46" s="98">
        <f>H16*1</f>
        <v>32728.0</v>
      </c>
      <c r="E46" s="99">
        <f t="shared" si="4"/>
        <v>32728.0</v>
      </c>
      <c r="F46" s="99"/>
      <c r="G46" s="31" t="s">
        <v>79</v>
      </c>
    </row>
    <row r="47" spans="8:8">
      <c r="A47" s="94" t="s">
        <v>59</v>
      </c>
      <c r="B47" s="94"/>
      <c r="C47" s="77">
        <v>1.0</v>
      </c>
      <c r="D47" s="81">
        <v>0.0</v>
      </c>
      <c r="E47" s="95">
        <f t="shared" si="5" ref="E47:E48">C47*D47</f>
        <v>0.0</v>
      </c>
      <c r="F47" s="95"/>
      <c r="G47" s="31" t="s">
        <v>79</v>
      </c>
    </row>
    <row r="48" spans="8:8">
      <c r="A48" s="94" t="s">
        <v>97</v>
      </c>
      <c r="B48" s="94"/>
      <c r="C48" s="77">
        <v>1.0</v>
      </c>
      <c r="D48" s="100">
        <v>1500.0</v>
      </c>
      <c r="E48" s="95">
        <f t="shared" si="5"/>
        <v>1500.0</v>
      </c>
      <c r="F48" s="95"/>
      <c r="G48" s="31" t="s">
        <v>79</v>
      </c>
    </row>
    <row r="49" spans="8:8">
      <c r="A49" s="94" t="s">
        <v>41</v>
      </c>
      <c r="B49" s="94"/>
      <c r="C49" s="77">
        <v>1.0</v>
      </c>
      <c r="D49" s="100">
        <f>B9*3%</f>
        <v>8836.17525</v>
      </c>
      <c r="E49" s="95">
        <f>D49*C49</f>
        <v>8836.17525</v>
      </c>
      <c r="F49" s="95"/>
      <c r="G49" s="31" t="s">
        <v>79</v>
      </c>
    </row>
    <row r="50" spans="8:8">
      <c r="A50" s="94"/>
    </row>
    <row r="51" spans="8:8" ht="15.0">
      <c r="A51" s="91" t="s">
        <v>87</v>
      </c>
      <c r="B51" s="91" t="s">
        <v>32</v>
      </c>
      <c r="C51" s="92" t="s">
        <v>15</v>
      </c>
      <c r="D51" s="93" t="s">
        <v>16</v>
      </c>
      <c r="E51" s="92" t="s">
        <v>34</v>
      </c>
      <c r="F51" s="93" t="s">
        <v>35</v>
      </c>
      <c r="G51" s="92" t="s">
        <v>36</v>
      </c>
      <c r="H51" s="57" t="s">
        <v>24</v>
      </c>
      <c r="I51" s="57"/>
    </row>
    <row r="52" spans="8:8">
      <c r="A52" s="94" t="s">
        <v>87</v>
      </c>
      <c r="B52" s="101"/>
      <c r="C52" s="77">
        <v>1.0</v>
      </c>
      <c r="D52" s="102">
        <f>B9*1.5%</f>
        <v>4418.087625</v>
      </c>
      <c r="E52" s="87"/>
      <c r="F52" s="103"/>
      <c r="G52" s="87"/>
      <c r="H52" s="95">
        <f>D52*C52</f>
        <v>4418.087625</v>
      </c>
      <c r="I52" s="95"/>
      <c r="J52" s="31" t="s">
        <v>79</v>
      </c>
    </row>
    <row r="53" spans="8:8">
      <c r="A53" s="94" t="s">
        <v>86</v>
      </c>
      <c r="B53" s="94"/>
      <c r="C53" s="77">
        <v>1.0</v>
      </c>
      <c r="D53" s="102">
        <f>B9*5%</f>
        <v>14726.95875</v>
      </c>
      <c r="E53" s="87"/>
      <c r="F53" s="103"/>
      <c r="G53" s="87"/>
      <c r="H53" s="95">
        <f t="shared" si="6" ref="H53:H57">C53*D53</f>
        <v>14726.95875</v>
      </c>
      <c r="I53" s="95"/>
      <c r="J53" s="31" t="s">
        <v>79</v>
      </c>
    </row>
    <row r="54" spans="8:8">
      <c r="A54" s="94" t="s">
        <v>80</v>
      </c>
      <c r="B54" s="101"/>
      <c r="C54" s="77">
        <v>1.0</v>
      </c>
      <c r="D54" s="104">
        <v>0.0</v>
      </c>
      <c r="E54" s="105"/>
      <c r="F54" s="106"/>
      <c r="G54" s="105"/>
      <c r="H54" s="107">
        <f t="shared" si="6"/>
        <v>0.0</v>
      </c>
      <c r="I54" s="107"/>
      <c r="J54" s="31" t="s">
        <v>79</v>
      </c>
    </row>
    <row r="55" spans="8:8">
      <c r="A55" s="94" t="s">
        <v>33</v>
      </c>
      <c r="B55" s="101"/>
      <c r="C55" s="77">
        <v>1.0</v>
      </c>
      <c r="D55" s="108">
        <v>0.0</v>
      </c>
      <c r="E55" s="87"/>
      <c r="F55" s="103"/>
      <c r="G55" s="87"/>
      <c r="H55" s="95">
        <f t="shared" si="6"/>
        <v>0.0</v>
      </c>
      <c r="I55" s="95"/>
      <c r="J55" s="31" t="s">
        <v>79</v>
      </c>
    </row>
    <row r="56" spans="8:8">
      <c r="A56" s="94" t="s">
        <v>45</v>
      </c>
      <c r="B56" s="94"/>
      <c r="C56" s="77">
        <v>1.0</v>
      </c>
      <c r="D56" s="108">
        <v>0.0</v>
      </c>
      <c r="E56" s="87"/>
      <c r="F56" s="103"/>
      <c r="G56" s="87"/>
      <c r="H56" s="95">
        <f t="shared" si="6"/>
        <v>0.0</v>
      </c>
      <c r="I56" s="95"/>
      <c r="J56" s="31" t="s">
        <v>79</v>
      </c>
    </row>
    <row r="57" spans="8:8">
      <c r="A57" s="94" t="s">
        <v>37</v>
      </c>
      <c r="B57" s="94" t="s">
        <v>38</v>
      </c>
      <c r="C57" s="77">
        <v>1.0</v>
      </c>
      <c r="D57" s="109">
        <v>0.0</v>
      </c>
      <c r="E57" s="87"/>
      <c r="F57" s="103"/>
      <c r="G57" s="87"/>
      <c r="H57" s="95">
        <f t="shared" si="6"/>
        <v>0.0</v>
      </c>
      <c r="I57" s="95"/>
      <c r="J57" s="31" t="s">
        <v>79</v>
      </c>
    </row>
    <row r="58" spans="8:8">
      <c r="A58" s="50"/>
      <c r="B58" s="50"/>
      <c r="C58" s="50"/>
      <c r="D58" s="110"/>
      <c r="E58" s="50"/>
      <c r="F58" s="110"/>
      <c r="G58" s="50"/>
      <c r="H58" s="50"/>
      <c r="I58" s="50"/>
      <c r="J58" s="50"/>
    </row>
    <row r="59" spans="8:8">
      <c r="A59" s="111" t="s">
        <v>17</v>
      </c>
      <c r="B59" s="111" t="s">
        <v>14</v>
      </c>
      <c r="C59" s="111" t="s">
        <v>15</v>
      </c>
      <c r="D59" s="112" t="s">
        <v>16</v>
      </c>
      <c r="E59" s="111" t="s">
        <v>18</v>
      </c>
      <c r="F59" s="112" t="s">
        <v>19</v>
      </c>
      <c r="G59" s="111" t="s">
        <v>20</v>
      </c>
      <c r="H59" s="111" t="s">
        <v>21</v>
      </c>
      <c r="I59" s="111" t="s">
        <v>22</v>
      </c>
      <c r="J59" s="111" t="s">
        <v>23</v>
      </c>
      <c r="K59" s="113" t="s">
        <v>46</v>
      </c>
      <c r="L59" s="114" t="s">
        <v>47</v>
      </c>
    </row>
    <row r="60" spans="8:8">
      <c r="A60" s="115" t="s">
        <v>42</v>
      </c>
      <c r="B60" s="115"/>
      <c r="C60" s="115"/>
      <c r="D60" s="115"/>
      <c r="E60" s="115"/>
      <c r="F60" s="115"/>
      <c r="G60" s="115"/>
      <c r="H60" s="115"/>
      <c r="I60" s="115"/>
      <c r="J60" s="115"/>
    </row>
    <row r="61" spans="8:8">
      <c r="A61" s="50" t="s">
        <v>105</v>
      </c>
      <c r="B61" s="50" t="s">
        <v>106</v>
      </c>
      <c r="C61" s="51">
        <v>3520.0</v>
      </c>
      <c r="D61" s="110">
        <v>98.69</v>
      </c>
      <c r="E61" s="50" t="s">
        <v>75</v>
      </c>
      <c r="F61" s="110">
        <v>3473.89</v>
      </c>
      <c r="G61" s="51">
        <v>2.7</v>
      </c>
      <c r="H61" s="50" t="s">
        <v>75</v>
      </c>
      <c r="I61" s="51">
        <v>95.04</v>
      </c>
      <c r="J61" s="50"/>
    </row>
    <row r="62" spans="8:8">
      <c r="A62" s="50" t="s">
        <v>107</v>
      </c>
      <c r="B62" s="50" t="s">
        <v>108</v>
      </c>
      <c r="C62" s="51">
        <v>2970.0</v>
      </c>
      <c r="D62" s="110">
        <v>129.85</v>
      </c>
      <c r="E62" s="50" t="s">
        <v>75</v>
      </c>
      <c r="F62" s="110">
        <v>3856.55</v>
      </c>
      <c r="G62" s="51">
        <v>2.0</v>
      </c>
      <c r="H62" s="50" t="s">
        <v>75</v>
      </c>
      <c r="I62" s="51">
        <v>59.4</v>
      </c>
      <c r="J62" s="50"/>
    </row>
    <row r="63" spans="8:8">
      <c r="A63" s="50" t="s">
        <v>109</v>
      </c>
      <c r="B63" s="50" t="s">
        <v>110</v>
      </c>
      <c r="C63" s="51">
        <v>604.0</v>
      </c>
      <c r="D63" s="110">
        <v>90.45</v>
      </c>
      <c r="E63" s="50" t="s">
        <v>75</v>
      </c>
      <c r="F63" s="110">
        <v>546.32</v>
      </c>
      <c r="G63" s="51">
        <v>0.06</v>
      </c>
      <c r="H63" s="50" t="s">
        <v>76</v>
      </c>
      <c r="I63" s="51">
        <v>36.24</v>
      </c>
      <c r="J63" s="50"/>
    </row>
    <row r="64" spans="8:8">
      <c r="A64" s="50" t="s">
        <v>111</v>
      </c>
      <c r="B64" s="50" t="s">
        <v>112</v>
      </c>
      <c r="C64" s="51">
        <v>352.0</v>
      </c>
      <c r="D64" s="110">
        <v>45.05</v>
      </c>
      <c r="E64" s="50" t="s">
        <v>75</v>
      </c>
      <c r="F64" s="110">
        <v>158.58</v>
      </c>
      <c r="G64" s="51">
        <v>0.06</v>
      </c>
      <c r="H64" s="50" t="s">
        <v>76</v>
      </c>
      <c r="I64" s="51">
        <v>21.12</v>
      </c>
      <c r="J64" s="50"/>
    </row>
    <row r="65" spans="8:8">
      <c r="A65" s="50" t="s">
        <v>113</v>
      </c>
      <c r="B65" s="50" t="s">
        <v>114</v>
      </c>
      <c r="C65" s="51">
        <v>594.0</v>
      </c>
      <c r="D65" s="110">
        <v>481.9</v>
      </c>
      <c r="E65" s="50" t="s">
        <v>75</v>
      </c>
      <c r="F65" s="110">
        <v>2862.49</v>
      </c>
      <c r="G65" s="51">
        <v>0.09</v>
      </c>
      <c r="H65" s="50" t="s">
        <v>76</v>
      </c>
      <c r="I65" s="51">
        <v>53.46</v>
      </c>
      <c r="J65" s="50"/>
    </row>
    <row r="66" spans="8:8">
      <c r="A66" s="50" t="s">
        <v>115</v>
      </c>
      <c r="B66" s="50" t="s">
        <v>116</v>
      </c>
      <c r="C66" s="51">
        <v>631.25</v>
      </c>
      <c r="D66" s="110">
        <v>22.8</v>
      </c>
      <c r="E66" s="50" t="s">
        <v>75</v>
      </c>
      <c r="F66" s="110">
        <v>143.93</v>
      </c>
      <c r="G66" s="51">
        <v>2.3</v>
      </c>
      <c r="H66" s="50" t="s">
        <v>75</v>
      </c>
      <c r="I66" s="51">
        <v>14.52</v>
      </c>
      <c r="J66" s="50"/>
    </row>
    <row r="67" spans="8:8">
      <c r="A67" s="50" t="s">
        <v>117</v>
      </c>
      <c r="B67" s="50" t="s">
        <v>118</v>
      </c>
      <c r="C67" s="51">
        <v>180.0</v>
      </c>
      <c r="D67" s="110">
        <v>528.31</v>
      </c>
      <c r="E67" s="50" t="s">
        <v>75</v>
      </c>
      <c r="F67" s="110">
        <v>950.96</v>
      </c>
      <c r="G67" s="51">
        <v>6.0</v>
      </c>
      <c r="H67" s="50" t="s">
        <v>75</v>
      </c>
      <c r="I67" s="51">
        <v>10.8</v>
      </c>
      <c r="J67" s="50"/>
    </row>
    <row r="68" spans="8:8">
      <c r="A68" s="50" t="s">
        <v>119</v>
      </c>
      <c r="B68" s="50" t="s">
        <v>120</v>
      </c>
      <c r="C68" s="51">
        <v>16.0</v>
      </c>
      <c r="D68" s="110">
        <v>97.57</v>
      </c>
      <c r="E68" s="50" t="s">
        <v>75</v>
      </c>
      <c r="F68" s="110">
        <v>15.61</v>
      </c>
      <c r="G68" s="51">
        <v>6.29</v>
      </c>
      <c r="H68" s="50" t="s">
        <v>75</v>
      </c>
      <c r="I68" s="51">
        <v>1.01</v>
      </c>
      <c r="J68" s="50"/>
    </row>
    <row r="69" spans="8:8">
      <c r="A69" s="50" t="s">
        <v>121</v>
      </c>
      <c r="B69" s="50" t="s">
        <v>122</v>
      </c>
      <c r="C69" s="51">
        <v>16.0</v>
      </c>
      <c r="D69" s="110">
        <v>53.52</v>
      </c>
      <c r="E69" s="50" t="s">
        <v>75</v>
      </c>
      <c r="F69" s="110">
        <v>8.56</v>
      </c>
      <c r="G69" s="51">
        <v>0.2</v>
      </c>
      <c r="H69" s="50" t="s">
        <v>75</v>
      </c>
      <c r="I69" s="51">
        <v>0.03</v>
      </c>
      <c r="J69" s="50"/>
    </row>
    <row r="70" spans="8:8">
      <c r="A70" s="50" t="s">
        <v>123</v>
      </c>
      <c r="B70" s="50" t="s">
        <v>124</v>
      </c>
      <c r="C70" s="51">
        <v>4.0</v>
      </c>
      <c r="D70" s="110">
        <v>20.1</v>
      </c>
      <c r="E70" s="50" t="s">
        <v>75</v>
      </c>
      <c r="F70" s="110">
        <v>0.8</v>
      </c>
      <c r="G70" s="51">
        <v>3.0</v>
      </c>
      <c r="H70" s="50" t="s">
        <v>75</v>
      </c>
      <c r="I70" s="51">
        <v>0.12</v>
      </c>
      <c r="J70" s="50"/>
    </row>
    <row r="71" spans="8:8">
      <c r="A71" s="50" t="s">
        <v>125</v>
      </c>
      <c r="B71" s="50" t="s">
        <v>126</v>
      </c>
      <c r="C71" s="51">
        <v>4.0</v>
      </c>
      <c r="D71" s="110">
        <v>134.99</v>
      </c>
      <c r="E71" s="50" t="s">
        <v>75</v>
      </c>
      <c r="F71" s="110">
        <v>5.4</v>
      </c>
      <c r="G71" s="51">
        <v>14.0</v>
      </c>
      <c r="H71" s="50" t="s">
        <v>75</v>
      </c>
      <c r="I71" s="51">
        <v>0.56</v>
      </c>
      <c r="J71" s="50"/>
    </row>
    <row r="72" spans="8:8">
      <c r="A72" s="50" t="s">
        <v>127</v>
      </c>
      <c r="B72" s="50" t="s">
        <v>128</v>
      </c>
      <c r="C72" s="51">
        <v>301.0</v>
      </c>
      <c r="D72" s="110">
        <v>188.64</v>
      </c>
      <c r="E72" s="50" t="s">
        <v>75</v>
      </c>
      <c r="F72" s="110">
        <v>567.81</v>
      </c>
      <c r="G72" s="51">
        <v>0.18</v>
      </c>
      <c r="H72" s="50" t="s">
        <v>76</v>
      </c>
      <c r="I72" s="51">
        <v>54.18</v>
      </c>
      <c r="J72" s="50"/>
    </row>
    <row r="73" spans="8:8">
      <c r="A73" s="50" t="s">
        <v>129</v>
      </c>
      <c r="B73" s="50" t="s">
        <v>130</v>
      </c>
      <c r="C73" s="51">
        <v>1.0</v>
      </c>
      <c r="D73" s="110">
        <v>215.8</v>
      </c>
      <c r="E73" s="50" t="s">
        <v>75</v>
      </c>
      <c r="F73" s="110">
        <v>2.16</v>
      </c>
      <c r="G73" s="51">
        <v>0.2</v>
      </c>
      <c r="H73" s="50" t="s">
        <v>76</v>
      </c>
      <c r="I73" s="51">
        <v>0.2</v>
      </c>
      <c r="J73" s="50"/>
    </row>
    <row r="74" spans="8:8">
      <c r="A74" s="50" t="s">
        <v>131</v>
      </c>
      <c r="B74" s="50" t="s">
        <v>132</v>
      </c>
      <c r="C74" s="51">
        <v>28801.5</v>
      </c>
      <c r="D74" s="110">
        <v>245.3</v>
      </c>
      <c r="E74" s="50" t="s">
        <v>77</v>
      </c>
      <c r="F74" s="110">
        <v>7065.01</v>
      </c>
      <c r="G74" s="51">
        <v>5.5</v>
      </c>
      <c r="H74" s="50" t="s">
        <v>77</v>
      </c>
      <c r="I74" s="51">
        <v>158.41</v>
      </c>
      <c r="J74" s="50"/>
    </row>
    <row r="75" spans="8:8">
      <c r="A75" s="50" t="s">
        <v>133</v>
      </c>
      <c r="B75" s="50" t="s">
        <v>134</v>
      </c>
      <c r="C75" s="51">
        <v>301.0</v>
      </c>
      <c r="D75" s="110">
        <v>404.99</v>
      </c>
      <c r="E75" s="50" t="s">
        <v>75</v>
      </c>
      <c r="F75" s="110">
        <v>1219.02</v>
      </c>
      <c r="G75" s="51">
        <v>0.07</v>
      </c>
      <c r="H75" s="50" t="s">
        <v>76</v>
      </c>
      <c r="I75" s="51">
        <v>21.07</v>
      </c>
      <c r="J75" s="50"/>
    </row>
    <row r="76" spans="8:8">
      <c r="A76" s="50" t="s">
        <v>135</v>
      </c>
      <c r="B76" s="50" t="s">
        <v>136</v>
      </c>
      <c r="C76" s="51">
        <v>1.0</v>
      </c>
      <c r="D76" s="110">
        <v>150.25</v>
      </c>
      <c r="E76" s="50" t="s">
        <v>75</v>
      </c>
      <c r="F76" s="110">
        <v>1.5</v>
      </c>
      <c r="G76" s="51">
        <v>0.07</v>
      </c>
      <c r="H76" s="50" t="s">
        <v>76</v>
      </c>
      <c r="I76" s="51">
        <v>0.07</v>
      </c>
      <c r="J76" s="50"/>
    </row>
    <row r="77" spans="8:8">
      <c r="A77" s="50" t="s">
        <v>137</v>
      </c>
      <c r="B77" s="50" t="s">
        <v>138</v>
      </c>
      <c r="C77" s="51">
        <v>96.0</v>
      </c>
      <c r="D77" s="110">
        <v>2.0</v>
      </c>
      <c r="E77" s="50" t="s">
        <v>76</v>
      </c>
      <c r="F77" s="110">
        <v>192.0</v>
      </c>
      <c r="G77" s="51">
        <v>0.03</v>
      </c>
      <c r="H77" s="50" t="s">
        <v>76</v>
      </c>
      <c r="I77" s="51">
        <v>2.88</v>
      </c>
      <c r="J77" s="50"/>
    </row>
    <row r="78" spans="8:8">
      <c r="A78" s="50" t="s">
        <v>139</v>
      </c>
      <c r="B78" s="50" t="s">
        <v>140</v>
      </c>
      <c r="C78" s="51">
        <v>432.0</v>
      </c>
      <c r="D78" s="110">
        <v>0.0</v>
      </c>
      <c r="E78" s="50" t="s">
        <v>76</v>
      </c>
      <c r="F78" s="110">
        <v>0.0</v>
      </c>
      <c r="G78" s="51">
        <v>0.25</v>
      </c>
      <c r="H78" s="50" t="s">
        <v>76</v>
      </c>
      <c r="I78" s="51">
        <v>108.0</v>
      </c>
      <c r="J78" s="50"/>
    </row>
    <row r="79" spans="8:8">
      <c r="A79" s="50" t="s">
        <v>141</v>
      </c>
      <c r="B79" s="50" t="s">
        <v>142</v>
      </c>
      <c r="C79" s="51">
        <v>8.0</v>
      </c>
      <c r="D79" s="110">
        <v>378.57</v>
      </c>
      <c r="E79" s="50" t="s">
        <v>75</v>
      </c>
      <c r="F79" s="110">
        <v>30.29</v>
      </c>
      <c r="G79" s="51">
        <v>10.0</v>
      </c>
      <c r="H79" s="50" t="s">
        <v>75</v>
      </c>
      <c r="I79" s="51">
        <v>0.8</v>
      </c>
      <c r="J79" s="50"/>
    </row>
    <row r="80" spans="8:8">
      <c r="A80" s="50" t="s">
        <v>143</v>
      </c>
      <c r="B80" s="50" t="s">
        <v>144</v>
      </c>
      <c r="C80" s="51">
        <v>2.0</v>
      </c>
      <c r="D80" s="110">
        <v>0.0</v>
      </c>
      <c r="E80" s="50" t="s">
        <v>76</v>
      </c>
      <c r="F80" s="110">
        <v>0.0</v>
      </c>
      <c r="G80" s="51">
        <v>0.15</v>
      </c>
      <c r="H80" s="50" t="s">
        <v>76</v>
      </c>
      <c r="I80" s="51">
        <v>0.3</v>
      </c>
      <c r="J80" s="50"/>
    </row>
    <row r="81" spans="8:8">
      <c r="A81" s="50" t="s">
        <v>145</v>
      </c>
      <c r="B81" s="50" t="s">
        <v>146</v>
      </c>
      <c r="C81" s="51">
        <v>906.0</v>
      </c>
      <c r="D81" s="110">
        <v>145.79</v>
      </c>
      <c r="E81" s="50" t="s">
        <v>77</v>
      </c>
      <c r="F81" s="110">
        <v>132.09</v>
      </c>
      <c r="G81" s="51">
        <v>1.75</v>
      </c>
      <c r="H81" s="50" t="s">
        <v>75</v>
      </c>
      <c r="I81" s="51">
        <v>15.86</v>
      </c>
      <c r="J81" s="50"/>
    </row>
    <row r="82" spans="8:8">
      <c r="A82" s="116" t="s">
        <v>147</v>
      </c>
      <c r="B82" s="116" t="s">
        <v>148</v>
      </c>
      <c r="C82" s="117">
        <v>4.0</v>
      </c>
      <c r="D82" s="118">
        <v>0.0</v>
      </c>
      <c r="E82" s="116" t="s">
        <v>149</v>
      </c>
      <c r="F82" s="118">
        <v>0.0</v>
      </c>
      <c r="G82" s="117">
        <v>1.0</v>
      </c>
      <c r="H82" s="116" t="s">
        <v>76</v>
      </c>
      <c r="I82" s="117">
        <v>4.0</v>
      </c>
      <c r="J82" s="116"/>
    </row>
    <row r="83" spans="8:8">
      <c r="A83" s="116" t="s">
        <v>150</v>
      </c>
      <c r="B83" s="116" t="s">
        <v>148</v>
      </c>
      <c r="C83" s="117">
        <v>11.0</v>
      </c>
      <c r="D83" s="118">
        <v>0.0</v>
      </c>
      <c r="E83" s="116" t="s">
        <v>149</v>
      </c>
      <c r="F83" s="118">
        <v>0.0</v>
      </c>
      <c r="G83" s="117">
        <v>1.0</v>
      </c>
      <c r="H83" s="116" t="s">
        <v>76</v>
      </c>
      <c r="I83" s="117">
        <v>11.0</v>
      </c>
      <c r="J83" s="116"/>
    </row>
    <row r="84" spans="8:8">
      <c r="A84" s="116" t="s">
        <v>151</v>
      </c>
      <c r="B84" s="116" t="s">
        <v>148</v>
      </c>
      <c r="C84" s="117">
        <v>4.0</v>
      </c>
      <c r="D84" s="118">
        <v>0.0</v>
      </c>
      <c r="E84" s="116" t="s">
        <v>149</v>
      </c>
      <c r="F84" s="118">
        <v>0.0</v>
      </c>
      <c r="G84" s="117">
        <v>1.5</v>
      </c>
      <c r="H84" s="116" t="s">
        <v>76</v>
      </c>
      <c r="I84" s="117">
        <v>6.0</v>
      </c>
      <c r="J84" s="116"/>
    </row>
    <row r="85" spans="8:8">
      <c r="A85" s="116" t="s">
        <v>152</v>
      </c>
      <c r="B85" s="116" t="s">
        <v>148</v>
      </c>
      <c r="C85" s="117">
        <v>96.0</v>
      </c>
      <c r="D85" s="118">
        <v>0.0</v>
      </c>
      <c r="E85" s="116" t="s">
        <v>149</v>
      </c>
      <c r="F85" s="118">
        <v>0.0</v>
      </c>
      <c r="G85" s="117">
        <v>1.0</v>
      </c>
      <c r="H85" s="116" t="s">
        <v>76</v>
      </c>
      <c r="I85" s="117">
        <v>96.0</v>
      </c>
      <c r="J85" s="116"/>
    </row>
    <row r="86" spans="8:8">
      <c r="A86" s="116" t="s">
        <v>153</v>
      </c>
      <c r="B86" s="116" t="s">
        <v>148</v>
      </c>
      <c r="C86" s="117">
        <v>25.0</v>
      </c>
      <c r="D86" s="118">
        <v>0.0</v>
      </c>
      <c r="E86" s="116" t="s">
        <v>149</v>
      </c>
      <c r="F86" s="118">
        <v>0.0</v>
      </c>
      <c r="G86" s="117">
        <v>1.5</v>
      </c>
      <c r="H86" s="116" t="s">
        <v>76</v>
      </c>
      <c r="I86" s="117">
        <v>37.5</v>
      </c>
      <c r="J86" s="116"/>
    </row>
    <row r="87" spans="8:8">
      <c r="A87" s="116" t="s">
        <v>154</v>
      </c>
      <c r="B87" s="116" t="s">
        <v>148</v>
      </c>
      <c r="C87" s="117">
        <v>30.0</v>
      </c>
      <c r="D87" s="118">
        <v>0.0</v>
      </c>
      <c r="E87" s="116" t="s">
        <v>149</v>
      </c>
      <c r="F87" s="118">
        <v>0.0</v>
      </c>
      <c r="G87" s="117">
        <v>1.0</v>
      </c>
      <c r="H87" s="116" t="s">
        <v>76</v>
      </c>
      <c r="I87" s="117">
        <v>30.0</v>
      </c>
      <c r="J87" s="116"/>
    </row>
    <row r="88" spans="8:8">
      <c r="A88" s="116" t="s">
        <v>155</v>
      </c>
      <c r="B88" s="116" t="s">
        <v>148</v>
      </c>
      <c r="C88" s="117">
        <v>11.0</v>
      </c>
      <c r="D88" s="118">
        <v>0.0</v>
      </c>
      <c r="E88" s="116" t="s">
        <v>149</v>
      </c>
      <c r="F88" s="118">
        <v>0.0</v>
      </c>
      <c r="G88" s="117">
        <v>1.5</v>
      </c>
      <c r="H88" s="116" t="s">
        <v>76</v>
      </c>
      <c r="I88" s="117">
        <v>16.5</v>
      </c>
      <c r="J88" s="116"/>
    </row>
    <row r="89" spans="8:8">
      <c r="A89" s="116" t="s">
        <v>156</v>
      </c>
      <c r="B89" s="116" t="s">
        <v>148</v>
      </c>
      <c r="C89" s="117">
        <v>12.0</v>
      </c>
      <c r="D89" s="118">
        <v>0.0</v>
      </c>
      <c r="E89" s="116" t="s">
        <v>149</v>
      </c>
      <c r="F89" s="118">
        <v>0.0</v>
      </c>
      <c r="G89" s="117">
        <v>1.0</v>
      </c>
      <c r="H89" s="116" t="s">
        <v>76</v>
      </c>
      <c r="I89" s="117">
        <v>12.0</v>
      </c>
      <c r="J89" s="116"/>
    </row>
    <row r="90" spans="8:8">
      <c r="A90" s="116" t="s">
        <v>157</v>
      </c>
      <c r="B90" s="116" t="s">
        <v>148</v>
      </c>
      <c r="C90" s="117">
        <v>4.0</v>
      </c>
      <c r="D90" s="118">
        <v>0.0</v>
      </c>
      <c r="E90" s="116" t="s">
        <v>149</v>
      </c>
      <c r="F90" s="118">
        <v>0.0</v>
      </c>
      <c r="G90" s="117">
        <v>1.5</v>
      </c>
      <c r="H90" s="116" t="s">
        <v>76</v>
      </c>
      <c r="I90" s="117">
        <v>6.0</v>
      </c>
      <c r="J90" s="116"/>
    </row>
    <row r="91" spans="8:8">
      <c r="A91" s="116" t="s">
        <v>158</v>
      </c>
      <c r="B91" s="116" t="s">
        <v>148</v>
      </c>
      <c r="C91" s="117">
        <v>63.0</v>
      </c>
      <c r="D91" s="118">
        <v>0.0</v>
      </c>
      <c r="E91" s="116" t="s">
        <v>149</v>
      </c>
      <c r="F91" s="118">
        <v>0.0</v>
      </c>
      <c r="G91" s="117">
        <v>1.0</v>
      </c>
      <c r="H91" s="116" t="s">
        <v>76</v>
      </c>
      <c r="I91" s="117">
        <v>63.0</v>
      </c>
      <c r="J91" s="116"/>
    </row>
    <row r="92" spans="8:8">
      <c r="A92" s="116" t="s">
        <v>159</v>
      </c>
      <c r="B92" s="116" t="s">
        <v>148</v>
      </c>
      <c r="C92" s="117">
        <v>5.0</v>
      </c>
      <c r="D92" s="118">
        <v>0.0</v>
      </c>
      <c r="E92" s="116" t="s">
        <v>149</v>
      </c>
      <c r="F92" s="118">
        <v>0.0</v>
      </c>
      <c r="G92" s="117">
        <v>1.5</v>
      </c>
      <c r="H92" s="116" t="s">
        <v>76</v>
      </c>
      <c r="I92" s="117">
        <v>7.5</v>
      </c>
      <c r="J92" s="116"/>
    </row>
    <row r="93" spans="8:8">
      <c r="A93" s="116" t="s">
        <v>160</v>
      </c>
      <c r="B93" s="116" t="s">
        <v>148</v>
      </c>
      <c r="C93" s="117">
        <v>3.0</v>
      </c>
      <c r="D93" s="118">
        <v>0.0</v>
      </c>
      <c r="E93" s="116" t="s">
        <v>149</v>
      </c>
      <c r="F93" s="118">
        <v>0.0</v>
      </c>
      <c r="G93" s="117">
        <v>1.0</v>
      </c>
      <c r="H93" s="116" t="s">
        <v>76</v>
      </c>
      <c r="I93" s="117">
        <v>3.0</v>
      </c>
      <c r="J93" s="116"/>
    </row>
    <row r="94" spans="8:8">
      <c r="A94" s="116" t="s">
        <v>161</v>
      </c>
      <c r="B94" s="116" t="s">
        <v>148</v>
      </c>
      <c r="C94" s="117">
        <v>4.0</v>
      </c>
      <c r="D94" s="118">
        <v>0.0</v>
      </c>
      <c r="E94" s="116" t="s">
        <v>149</v>
      </c>
      <c r="F94" s="118">
        <v>0.0</v>
      </c>
      <c r="G94" s="117">
        <v>1.5</v>
      </c>
      <c r="H94" s="116" t="s">
        <v>76</v>
      </c>
      <c r="I94" s="117">
        <v>6.0</v>
      </c>
      <c r="J94" s="116"/>
    </row>
    <row r="95" spans="8:8">
      <c r="A95" s="116" t="s">
        <v>162</v>
      </c>
      <c r="B95" s="116" t="s">
        <v>163</v>
      </c>
      <c r="C95" s="117">
        <v>53.0</v>
      </c>
      <c r="D95" s="118">
        <v>0.0</v>
      </c>
      <c r="E95" s="116" t="s">
        <v>149</v>
      </c>
      <c r="F95" s="118">
        <v>0.0</v>
      </c>
      <c r="G95" s="117">
        <v>0.25</v>
      </c>
      <c r="H95" s="116" t="s">
        <v>76</v>
      </c>
      <c r="I95" s="117">
        <v>13.25</v>
      </c>
      <c r="J95" s="116"/>
    </row>
    <row r="96" spans="8:8">
      <c r="A96" s="116" t="s">
        <v>164</v>
      </c>
      <c r="B96" s="116" t="s">
        <v>165</v>
      </c>
      <c r="C96" s="117">
        <v>1.0</v>
      </c>
      <c r="D96" s="118">
        <v>0.0</v>
      </c>
      <c r="E96" s="116" t="s">
        <v>149</v>
      </c>
      <c r="F96" s="118">
        <v>0.0</v>
      </c>
      <c r="G96" s="117">
        <v>2.25</v>
      </c>
      <c r="H96" s="116" t="s">
        <v>76</v>
      </c>
      <c r="I96" s="117">
        <v>2.25</v>
      </c>
      <c r="J96" s="116"/>
    </row>
    <row r="97" spans="8:8">
      <c r="A97" s="116" t="s">
        <v>166</v>
      </c>
      <c r="B97" s="116" t="s">
        <v>165</v>
      </c>
      <c r="C97" s="117">
        <v>2.0</v>
      </c>
      <c r="D97" s="118">
        <v>0.0</v>
      </c>
      <c r="E97" s="116" t="s">
        <v>149</v>
      </c>
      <c r="F97" s="118">
        <v>0.0</v>
      </c>
      <c r="G97" s="117">
        <v>2.25</v>
      </c>
      <c r="H97" s="116" t="s">
        <v>76</v>
      </c>
      <c r="I97" s="117">
        <v>4.5</v>
      </c>
      <c r="J97" s="116"/>
    </row>
    <row r="98" spans="8:8">
      <c r="A98" s="116" t="s">
        <v>167</v>
      </c>
      <c r="B98" s="116" t="s">
        <v>168</v>
      </c>
      <c r="C98" s="117">
        <v>2.0</v>
      </c>
      <c r="D98" s="118">
        <v>0.0</v>
      </c>
      <c r="E98" s="116" t="s">
        <v>149</v>
      </c>
      <c r="F98" s="118">
        <v>0.0</v>
      </c>
      <c r="G98" s="117">
        <v>3.75</v>
      </c>
      <c r="H98" s="116" t="s">
        <v>76</v>
      </c>
      <c r="I98" s="117">
        <v>7.5</v>
      </c>
      <c r="J98" s="116"/>
    </row>
    <row r="99" spans="8:8">
      <c r="A99" s="116" t="s">
        <v>169</v>
      </c>
      <c r="B99" s="116" t="s">
        <v>170</v>
      </c>
      <c r="C99" s="117">
        <v>296.0</v>
      </c>
      <c r="D99" s="118">
        <v>0.0</v>
      </c>
      <c r="E99" s="116" t="s">
        <v>149</v>
      </c>
      <c r="F99" s="118">
        <v>0.0</v>
      </c>
      <c r="G99" s="117">
        <v>0.3</v>
      </c>
      <c r="H99" s="116" t="s">
        <v>76</v>
      </c>
      <c r="I99" s="117">
        <v>88.8</v>
      </c>
      <c r="J99" s="116"/>
    </row>
    <row r="100" spans="8:8">
      <c r="A100" s="116" t="s">
        <v>171</v>
      </c>
      <c r="B100" s="116" t="s">
        <v>168</v>
      </c>
      <c r="C100" s="117">
        <v>7.0</v>
      </c>
      <c r="D100" s="118">
        <v>0.0</v>
      </c>
      <c r="E100" s="116" t="s">
        <v>149</v>
      </c>
      <c r="F100" s="118">
        <v>0.0</v>
      </c>
      <c r="G100" s="117">
        <v>3.75</v>
      </c>
      <c r="H100" s="116" t="s">
        <v>76</v>
      </c>
      <c r="I100" s="117">
        <v>26.25</v>
      </c>
      <c r="J100" s="116"/>
    </row>
    <row r="101" spans="8:8">
      <c r="A101" s="116" t="s">
        <v>172</v>
      </c>
      <c r="B101" s="116" t="s">
        <v>173</v>
      </c>
      <c r="C101" s="117">
        <v>1.0</v>
      </c>
      <c r="D101" s="118">
        <v>0.0</v>
      </c>
      <c r="E101" s="116" t="s">
        <v>149</v>
      </c>
      <c r="F101" s="118">
        <v>0.0</v>
      </c>
      <c r="G101" s="117">
        <v>5.5</v>
      </c>
      <c r="H101" s="116" t="s">
        <v>76</v>
      </c>
      <c r="I101" s="117">
        <v>5.5</v>
      </c>
      <c r="J101" s="116"/>
    </row>
    <row r="102" spans="8:8">
      <c r="A102" s="116" t="s">
        <v>174</v>
      </c>
      <c r="B102" s="116" t="s">
        <v>175</v>
      </c>
      <c r="C102" s="117">
        <v>11.0</v>
      </c>
      <c r="D102" s="118">
        <v>0.0</v>
      </c>
      <c r="E102" s="116" t="s">
        <v>149</v>
      </c>
      <c r="F102" s="118">
        <v>0.0</v>
      </c>
      <c r="G102" s="117">
        <v>7.5</v>
      </c>
      <c r="H102" s="116" t="s">
        <v>76</v>
      </c>
      <c r="I102" s="117">
        <v>82.5</v>
      </c>
      <c r="J102" s="116"/>
    </row>
    <row r="103" spans="8:8">
      <c r="A103" s="116" t="s">
        <v>176</v>
      </c>
      <c r="B103" s="116" t="s">
        <v>177</v>
      </c>
      <c r="C103" s="117">
        <v>1.0</v>
      </c>
      <c r="D103" s="118">
        <v>0.0</v>
      </c>
      <c r="E103" s="116" t="s">
        <v>149</v>
      </c>
      <c r="F103" s="118">
        <v>0.0</v>
      </c>
      <c r="G103" s="117">
        <v>9.0</v>
      </c>
      <c r="H103" s="116" t="s">
        <v>76</v>
      </c>
      <c r="I103" s="117">
        <v>9.0</v>
      </c>
      <c r="J103" s="116"/>
    </row>
    <row r="104" spans="8:8">
      <c r="A104" s="116" t="s">
        <v>178</v>
      </c>
      <c r="B104" s="116" t="s">
        <v>165</v>
      </c>
      <c r="C104" s="117">
        <v>7.0</v>
      </c>
      <c r="D104" s="118">
        <v>0.0</v>
      </c>
      <c r="E104" s="116" t="s">
        <v>149</v>
      </c>
      <c r="F104" s="118">
        <v>0.0</v>
      </c>
      <c r="G104" s="117">
        <v>2.25</v>
      </c>
      <c r="H104" s="116" t="s">
        <v>76</v>
      </c>
      <c r="I104" s="117">
        <v>15.75</v>
      </c>
      <c r="J104" s="116"/>
    </row>
    <row r="105" spans="8:8">
      <c r="A105" s="116" t="s">
        <v>179</v>
      </c>
      <c r="B105" s="116" t="s">
        <v>165</v>
      </c>
      <c r="C105" s="117">
        <v>18.0</v>
      </c>
      <c r="D105" s="118">
        <v>0.0</v>
      </c>
      <c r="E105" s="116" t="s">
        <v>149</v>
      </c>
      <c r="F105" s="118">
        <v>0.0</v>
      </c>
      <c r="G105" s="117">
        <v>2.25</v>
      </c>
      <c r="H105" s="116" t="s">
        <v>76</v>
      </c>
      <c r="I105" s="117">
        <v>40.5</v>
      </c>
      <c r="J105" s="116"/>
    </row>
    <row r="106" spans="8:8">
      <c r="A106" s="116" t="s">
        <v>180</v>
      </c>
      <c r="B106" s="116" t="s">
        <v>181</v>
      </c>
      <c r="C106" s="117">
        <v>3.0</v>
      </c>
      <c r="D106" s="118">
        <v>0.0</v>
      </c>
      <c r="E106" s="116" t="s">
        <v>149</v>
      </c>
      <c r="F106" s="118">
        <v>0.0</v>
      </c>
      <c r="G106" s="117">
        <v>0.15</v>
      </c>
      <c r="H106" s="116" t="s">
        <v>76</v>
      </c>
      <c r="I106" s="117">
        <v>0.45</v>
      </c>
      <c r="J106" s="116"/>
    </row>
    <row r="107" spans="8:8">
      <c r="A107" s="116" t="s">
        <v>182</v>
      </c>
      <c r="B107" s="116" t="s">
        <v>183</v>
      </c>
      <c r="C107" s="117">
        <v>1.0</v>
      </c>
      <c r="D107" s="118">
        <v>0.0</v>
      </c>
      <c r="E107" s="116" t="s">
        <v>149</v>
      </c>
      <c r="F107" s="118">
        <v>0.0</v>
      </c>
      <c r="G107" s="117">
        <v>2.0</v>
      </c>
      <c r="H107" s="116" t="s">
        <v>76</v>
      </c>
      <c r="I107" s="117">
        <v>2.0</v>
      </c>
      <c r="J107" s="116"/>
    </row>
    <row r="108" spans="8:8">
      <c r="A108" s="116" t="s">
        <v>184</v>
      </c>
      <c r="B108" s="116" t="s">
        <v>185</v>
      </c>
      <c r="C108" s="117">
        <v>20.0</v>
      </c>
      <c r="D108" s="118">
        <v>0.0</v>
      </c>
      <c r="E108" s="116" t="s">
        <v>149</v>
      </c>
      <c r="F108" s="118">
        <v>0.0</v>
      </c>
      <c r="G108" s="117">
        <v>6.0</v>
      </c>
      <c r="H108" s="116" t="s">
        <v>76</v>
      </c>
      <c r="I108" s="117">
        <v>120.0</v>
      </c>
      <c r="J108" s="116"/>
    </row>
    <row r="109" spans="8:8">
      <c r="A109" s="116" t="s">
        <v>186</v>
      </c>
      <c r="B109" s="116" t="s">
        <v>187</v>
      </c>
      <c r="C109" s="117">
        <v>2.0</v>
      </c>
      <c r="D109" s="118">
        <v>0.0</v>
      </c>
      <c r="E109" s="116" t="s">
        <v>149</v>
      </c>
      <c r="F109" s="118">
        <v>0.0</v>
      </c>
      <c r="G109" s="117">
        <v>3.0</v>
      </c>
      <c r="H109" s="116" t="s">
        <v>76</v>
      </c>
      <c r="I109" s="117">
        <v>6.0</v>
      </c>
      <c r="J109" s="116"/>
    </row>
    <row r="110" spans="8:8">
      <c r="A110" s="116" t="s">
        <v>188</v>
      </c>
      <c r="B110" s="116" t="s">
        <v>187</v>
      </c>
      <c r="C110" s="117">
        <v>1.0</v>
      </c>
      <c r="D110" s="118">
        <v>0.0</v>
      </c>
      <c r="E110" s="116" t="s">
        <v>149</v>
      </c>
      <c r="F110" s="118">
        <v>0.0</v>
      </c>
      <c r="G110" s="117">
        <v>3.0</v>
      </c>
      <c r="H110" s="116" t="s">
        <v>76</v>
      </c>
      <c r="I110" s="117">
        <v>3.0</v>
      </c>
      <c r="J110" s="116"/>
    </row>
    <row r="111" spans="8:8">
      <c r="A111" s="116" t="s">
        <v>189</v>
      </c>
      <c r="B111" s="116" t="s">
        <v>190</v>
      </c>
      <c r="C111" s="117">
        <v>23.0</v>
      </c>
      <c r="D111" s="118">
        <v>0.0</v>
      </c>
      <c r="E111" s="116" t="s">
        <v>149</v>
      </c>
      <c r="F111" s="118">
        <v>0.0</v>
      </c>
      <c r="G111" s="117">
        <v>1.5</v>
      </c>
      <c r="H111" s="116" t="s">
        <v>76</v>
      </c>
      <c r="I111" s="117">
        <v>34.5</v>
      </c>
      <c r="J111" s="116"/>
    </row>
    <row r="112" spans="8:8">
      <c r="A112" s="116" t="s">
        <v>191</v>
      </c>
      <c r="B112" s="116" t="s">
        <v>190</v>
      </c>
      <c r="C112" s="117">
        <v>1.0</v>
      </c>
      <c r="D112" s="118">
        <v>0.0</v>
      </c>
      <c r="E112" s="116" t="s">
        <v>149</v>
      </c>
      <c r="F112" s="118">
        <v>0.0</v>
      </c>
      <c r="G112" s="117">
        <v>1.5</v>
      </c>
      <c r="H112" s="116" t="s">
        <v>76</v>
      </c>
      <c r="I112" s="117">
        <v>1.5</v>
      </c>
      <c r="J112" s="116"/>
    </row>
    <row r="113" spans="8:8">
      <c r="A113" s="116" t="s">
        <v>192</v>
      </c>
      <c r="B113" s="116" t="s">
        <v>193</v>
      </c>
      <c r="C113" s="117">
        <v>2.0</v>
      </c>
      <c r="D113" s="118">
        <v>0.0</v>
      </c>
      <c r="E113" s="116" t="s">
        <v>149</v>
      </c>
      <c r="F113" s="118">
        <v>0.0</v>
      </c>
      <c r="G113" s="117">
        <v>4.0</v>
      </c>
      <c r="H113" s="116" t="s">
        <v>76</v>
      </c>
      <c r="I113" s="117">
        <v>8.0</v>
      </c>
      <c r="J113" s="116"/>
    </row>
    <row r="114" spans="8:8">
      <c r="A114" s="116" t="s">
        <v>194</v>
      </c>
      <c r="B114" s="116" t="s">
        <v>190</v>
      </c>
      <c r="C114" s="117">
        <v>6.0</v>
      </c>
      <c r="D114" s="118">
        <v>0.0</v>
      </c>
      <c r="E114" s="116" t="s">
        <v>149</v>
      </c>
      <c r="F114" s="118">
        <v>0.0</v>
      </c>
      <c r="G114" s="117">
        <v>1.5</v>
      </c>
      <c r="H114" s="116" t="s">
        <v>76</v>
      </c>
      <c r="I114" s="117">
        <v>9.0</v>
      </c>
      <c r="J114" s="116"/>
    </row>
    <row r="115" spans="8:8">
      <c r="A115" s="116" t="s">
        <v>195</v>
      </c>
      <c r="B115" s="116" t="s">
        <v>196</v>
      </c>
      <c r="C115" s="117">
        <v>76.0</v>
      </c>
      <c r="D115" s="118">
        <v>0.0</v>
      </c>
      <c r="E115" s="116" t="s">
        <v>149</v>
      </c>
      <c r="F115" s="118">
        <v>0.0</v>
      </c>
      <c r="G115" s="117">
        <v>1.5</v>
      </c>
      <c r="H115" s="116" t="s">
        <v>76</v>
      </c>
      <c r="I115" s="117">
        <v>114.0</v>
      </c>
      <c r="J115" s="116"/>
    </row>
    <row r="116" spans="8:8">
      <c r="A116" s="116" t="s">
        <v>197</v>
      </c>
      <c r="B116" s="116" t="s">
        <v>196</v>
      </c>
      <c r="C116" s="117">
        <v>21.0</v>
      </c>
      <c r="D116" s="118">
        <v>0.0</v>
      </c>
      <c r="E116" s="116" t="s">
        <v>149</v>
      </c>
      <c r="F116" s="118">
        <v>0.0</v>
      </c>
      <c r="G116" s="117">
        <v>1.5</v>
      </c>
      <c r="H116" s="116" t="s">
        <v>76</v>
      </c>
      <c r="I116" s="117">
        <v>31.5</v>
      </c>
      <c r="J116" s="116"/>
    </row>
    <row r="117" spans="8:8">
      <c r="A117" s="116" t="s">
        <v>198</v>
      </c>
      <c r="B117" s="116" t="s">
        <v>199</v>
      </c>
      <c r="C117" s="117">
        <v>9.0</v>
      </c>
      <c r="D117" s="118">
        <v>0.0</v>
      </c>
      <c r="E117" s="116" t="s">
        <v>149</v>
      </c>
      <c r="F117" s="118">
        <v>0.0</v>
      </c>
      <c r="G117" s="117">
        <v>2.0</v>
      </c>
      <c r="H117" s="116" t="s">
        <v>76</v>
      </c>
      <c r="I117" s="117">
        <v>18.0</v>
      </c>
      <c r="J117" s="116"/>
    </row>
    <row r="118" spans="8:8">
      <c r="A118" s="116" t="s">
        <v>200</v>
      </c>
      <c r="B118" s="116" t="s">
        <v>199</v>
      </c>
      <c r="C118" s="117">
        <v>4.0</v>
      </c>
      <c r="D118" s="118">
        <v>0.0</v>
      </c>
      <c r="E118" s="116" t="s">
        <v>149</v>
      </c>
      <c r="F118" s="118">
        <v>0.0</v>
      </c>
      <c r="G118" s="117">
        <v>3.0</v>
      </c>
      <c r="H118" s="116" t="s">
        <v>76</v>
      </c>
      <c r="I118" s="117">
        <v>12.0</v>
      </c>
      <c r="J118" s="116"/>
    </row>
    <row r="119" spans="8:8">
      <c r="A119" s="116" t="s">
        <v>201</v>
      </c>
      <c r="B119" s="116" t="s">
        <v>199</v>
      </c>
      <c r="C119" s="117">
        <v>12.0</v>
      </c>
      <c r="D119" s="118">
        <v>0.0</v>
      </c>
      <c r="E119" s="116" t="s">
        <v>149</v>
      </c>
      <c r="F119" s="118">
        <v>0.0</v>
      </c>
      <c r="G119" s="117">
        <v>2.0</v>
      </c>
      <c r="H119" s="116" t="s">
        <v>76</v>
      </c>
      <c r="I119" s="117">
        <v>24.0</v>
      </c>
      <c r="J119" s="116"/>
    </row>
    <row r="120" spans="8:8">
      <c r="A120" s="116" t="s">
        <v>202</v>
      </c>
      <c r="B120" s="116" t="s">
        <v>199</v>
      </c>
      <c r="C120" s="117">
        <v>8.0</v>
      </c>
      <c r="D120" s="118">
        <v>0.0</v>
      </c>
      <c r="E120" s="116" t="s">
        <v>149</v>
      </c>
      <c r="F120" s="118">
        <v>0.0</v>
      </c>
      <c r="G120" s="117">
        <v>3.0</v>
      </c>
      <c r="H120" s="116" t="s">
        <v>76</v>
      </c>
      <c r="I120" s="117">
        <v>24.0</v>
      </c>
      <c r="J120" s="116"/>
    </row>
    <row r="121" spans="8:8">
      <c r="A121" s="116" t="s">
        <v>203</v>
      </c>
      <c r="B121" s="116" t="s">
        <v>199</v>
      </c>
      <c r="C121" s="117">
        <v>17.0</v>
      </c>
      <c r="D121" s="118">
        <v>0.0</v>
      </c>
      <c r="E121" s="116" t="s">
        <v>149</v>
      </c>
      <c r="F121" s="118">
        <v>0.0</v>
      </c>
      <c r="G121" s="117">
        <v>4.0</v>
      </c>
      <c r="H121" s="116" t="s">
        <v>76</v>
      </c>
      <c r="I121" s="117">
        <v>68.0</v>
      </c>
      <c r="J121" s="116"/>
    </row>
    <row r="122" spans="8:8">
      <c r="A122" s="116" t="s">
        <v>204</v>
      </c>
      <c r="B122" s="116" t="s">
        <v>199</v>
      </c>
      <c r="C122" s="117">
        <v>1.0</v>
      </c>
      <c r="D122" s="118">
        <v>0.0</v>
      </c>
      <c r="E122" s="116" t="s">
        <v>149</v>
      </c>
      <c r="F122" s="118">
        <v>0.0</v>
      </c>
      <c r="G122" s="117">
        <v>2.0</v>
      </c>
      <c r="H122" s="116" t="s">
        <v>76</v>
      </c>
      <c r="I122" s="117">
        <v>2.0</v>
      </c>
      <c r="J122" s="116"/>
    </row>
    <row r="123" spans="8:8">
      <c r="A123" s="116" t="s">
        <v>205</v>
      </c>
      <c r="B123" s="116" t="s">
        <v>199</v>
      </c>
      <c r="C123" s="117">
        <v>2.0</v>
      </c>
      <c r="D123" s="118">
        <v>0.0</v>
      </c>
      <c r="E123" s="116" t="s">
        <v>149</v>
      </c>
      <c r="F123" s="118">
        <v>0.0</v>
      </c>
      <c r="G123" s="117">
        <v>2.0</v>
      </c>
      <c r="H123" s="116" t="s">
        <v>76</v>
      </c>
      <c r="I123" s="117">
        <v>4.0</v>
      </c>
      <c r="J123" s="116"/>
    </row>
    <row r="124" spans="8:8">
      <c r="A124" s="116" t="s">
        <v>206</v>
      </c>
      <c r="B124" s="116" t="s">
        <v>199</v>
      </c>
      <c r="C124" s="117">
        <v>11.0</v>
      </c>
      <c r="D124" s="118">
        <v>0.0</v>
      </c>
      <c r="E124" s="116" t="s">
        <v>149</v>
      </c>
      <c r="F124" s="118">
        <v>0.0</v>
      </c>
      <c r="G124" s="117">
        <v>2.0</v>
      </c>
      <c r="H124" s="116" t="s">
        <v>76</v>
      </c>
      <c r="I124" s="117">
        <v>22.0</v>
      </c>
      <c r="J124" s="116"/>
    </row>
    <row r="125" spans="8:8">
      <c r="A125" s="116" t="s">
        <v>207</v>
      </c>
      <c r="B125" s="116" t="s">
        <v>199</v>
      </c>
      <c r="C125" s="117">
        <v>4.0</v>
      </c>
      <c r="D125" s="118">
        <v>0.0</v>
      </c>
      <c r="E125" s="116" t="s">
        <v>149</v>
      </c>
      <c r="F125" s="118">
        <v>0.0</v>
      </c>
      <c r="G125" s="117">
        <v>2.0</v>
      </c>
      <c r="H125" s="116" t="s">
        <v>76</v>
      </c>
      <c r="I125" s="117">
        <v>8.0</v>
      </c>
      <c r="J125" s="116"/>
    </row>
    <row r="126" spans="8:8">
      <c r="A126" s="116" t="s">
        <v>208</v>
      </c>
      <c r="B126" s="116" t="s">
        <v>209</v>
      </c>
      <c r="C126" s="117">
        <v>1.0</v>
      </c>
      <c r="D126" s="118">
        <v>0.0</v>
      </c>
      <c r="E126" s="116" t="s">
        <v>149</v>
      </c>
      <c r="F126" s="118">
        <v>0.0</v>
      </c>
      <c r="G126" s="117">
        <v>3.0</v>
      </c>
      <c r="H126" s="116" t="s">
        <v>76</v>
      </c>
      <c r="I126" s="117">
        <v>3.0</v>
      </c>
      <c r="J126" s="116"/>
    </row>
    <row r="127" spans="8:8">
      <c r="A127" s="116" t="s">
        <v>210</v>
      </c>
      <c r="B127" s="116" t="s">
        <v>199</v>
      </c>
      <c r="C127" s="117">
        <v>1.0</v>
      </c>
      <c r="D127" s="118">
        <v>0.0</v>
      </c>
      <c r="E127" s="116" t="s">
        <v>149</v>
      </c>
      <c r="F127" s="118">
        <v>0.0</v>
      </c>
      <c r="G127" s="117">
        <v>3.0</v>
      </c>
      <c r="H127" s="116" t="s">
        <v>76</v>
      </c>
      <c r="I127" s="117">
        <v>3.0</v>
      </c>
      <c r="J127" s="116"/>
    </row>
    <row r="128" spans="8:8">
      <c r="A128" s="116" t="s">
        <v>211</v>
      </c>
      <c r="B128" s="116" t="s">
        <v>199</v>
      </c>
      <c r="C128" s="117">
        <v>5.0</v>
      </c>
      <c r="D128" s="118">
        <v>0.0</v>
      </c>
      <c r="E128" s="116" t="s">
        <v>149</v>
      </c>
      <c r="F128" s="118">
        <v>0.0</v>
      </c>
      <c r="G128" s="117">
        <v>4.0</v>
      </c>
      <c r="H128" s="116" t="s">
        <v>76</v>
      </c>
      <c r="I128" s="117">
        <v>20.0</v>
      </c>
      <c r="J128" s="116"/>
    </row>
    <row r="129" spans="8:8">
      <c r="A129" s="116" t="s">
        <v>212</v>
      </c>
      <c r="B129" s="116" t="s">
        <v>213</v>
      </c>
      <c r="C129" s="117">
        <v>1.0</v>
      </c>
      <c r="D129" s="118">
        <v>0.0</v>
      </c>
      <c r="E129" s="116" t="s">
        <v>149</v>
      </c>
      <c r="F129" s="118">
        <v>0.0</v>
      </c>
      <c r="G129" s="117">
        <v>1.5</v>
      </c>
      <c r="H129" s="116" t="s">
        <v>76</v>
      </c>
      <c r="I129" s="117">
        <v>1.5</v>
      </c>
      <c r="J129" s="116"/>
    </row>
    <row r="130" spans="8:8">
      <c r="A130" s="116" t="s">
        <v>214</v>
      </c>
      <c r="B130" s="116" t="s">
        <v>215</v>
      </c>
      <c r="C130" s="117">
        <v>34.0</v>
      </c>
      <c r="D130" s="118">
        <v>0.0</v>
      </c>
      <c r="E130" s="116" t="s">
        <v>149</v>
      </c>
      <c r="F130" s="118">
        <v>0.0</v>
      </c>
      <c r="G130" s="117">
        <v>1.0</v>
      </c>
      <c r="H130" s="116" t="s">
        <v>76</v>
      </c>
      <c r="I130" s="117">
        <v>34.0</v>
      </c>
      <c r="J130" s="116"/>
    </row>
    <row r="131" spans="8:8">
      <c r="A131" s="116" t="s">
        <v>216</v>
      </c>
      <c r="B131" s="116" t="s">
        <v>217</v>
      </c>
      <c r="C131" s="117">
        <v>14.0</v>
      </c>
      <c r="D131" s="118">
        <v>0.0</v>
      </c>
      <c r="E131" s="116" t="s">
        <v>149</v>
      </c>
      <c r="F131" s="118">
        <v>0.0</v>
      </c>
      <c r="G131" s="117">
        <v>1.0</v>
      </c>
      <c r="H131" s="116" t="s">
        <v>76</v>
      </c>
      <c r="I131" s="117">
        <v>14.0</v>
      </c>
      <c r="J131" s="116"/>
    </row>
    <row r="132" spans="8:8" ht="14.4" customHeight="1">
      <c r="A132" s="119"/>
      <c r="B132" s="119"/>
      <c r="C132" s="120"/>
      <c r="D132" s="121"/>
      <c r="E132" s="119"/>
      <c r="F132" s="121"/>
      <c r="G132" s="120"/>
      <c r="H132" s="119"/>
      <c r="I132" s="120"/>
      <c r="J132" s="50"/>
      <c r="K132" s="1">
        <f>SUM(F61:F132)</f>
        <v>21232.97</v>
      </c>
      <c r="L132" s="122">
        <f>SUM(I61:I132)</f>
        <v>1835.82</v>
      </c>
    </row>
    <row r="133" spans="8:8" ht="14.4" customHeight="1">
      <c r="A133" s="115" t="s">
        <v>48</v>
      </c>
      <c r="B133" s="115"/>
      <c r="C133" s="115"/>
      <c r="D133" s="115"/>
      <c r="E133" s="115"/>
      <c r="F133" s="115"/>
      <c r="G133" s="115"/>
      <c r="H133" s="115"/>
      <c r="I133" s="115"/>
      <c r="J133" s="115"/>
    </row>
    <row r="134" spans="8:8" ht="14.4" customHeight="1">
      <c r="A134" s="50" t="s">
        <v>105</v>
      </c>
      <c r="B134" s="50" t="s">
        <v>106</v>
      </c>
      <c r="C134" s="51">
        <v>1980.0</v>
      </c>
      <c r="D134" s="110">
        <v>98.69</v>
      </c>
      <c r="E134" s="50" t="s">
        <v>75</v>
      </c>
      <c r="F134" s="110">
        <v>1954.06</v>
      </c>
      <c r="G134" s="51">
        <v>2.7</v>
      </c>
      <c r="H134" s="50" t="s">
        <v>75</v>
      </c>
      <c r="I134" s="51">
        <v>53.46</v>
      </c>
      <c r="J134" s="50"/>
    </row>
    <row r="135" spans="8:8" ht="14.4" customHeight="1">
      <c r="A135" s="50" t="s">
        <v>109</v>
      </c>
      <c r="B135" s="50" t="s">
        <v>110</v>
      </c>
      <c r="C135" s="51">
        <v>198.0</v>
      </c>
      <c r="D135" s="110">
        <v>90.45</v>
      </c>
      <c r="E135" s="50" t="s">
        <v>75</v>
      </c>
      <c r="F135" s="110">
        <v>179.09</v>
      </c>
      <c r="G135" s="51">
        <v>0.06</v>
      </c>
      <c r="H135" s="50" t="s">
        <v>76</v>
      </c>
      <c r="I135" s="51">
        <v>11.88</v>
      </c>
      <c r="J135" s="50"/>
    </row>
    <row r="136" spans="8:8" ht="14.4" customHeight="1">
      <c r="A136" s="50" t="s">
        <v>111</v>
      </c>
      <c r="B136" s="50" t="s">
        <v>112</v>
      </c>
      <c r="C136" s="51">
        <v>132.0</v>
      </c>
      <c r="D136" s="110">
        <v>45.05</v>
      </c>
      <c r="E136" s="50" t="s">
        <v>75</v>
      </c>
      <c r="F136" s="110">
        <v>59.47</v>
      </c>
      <c r="G136" s="51">
        <v>0.06</v>
      </c>
      <c r="H136" s="50" t="s">
        <v>76</v>
      </c>
      <c r="I136" s="51">
        <v>7.92</v>
      </c>
      <c r="J136" s="50"/>
    </row>
    <row r="137" spans="8:8" ht="14.4" customHeight="1">
      <c r="A137" s="50" t="s">
        <v>218</v>
      </c>
      <c r="B137" s="50" t="s">
        <v>219</v>
      </c>
      <c r="C137" s="51">
        <v>66.0</v>
      </c>
      <c r="D137" s="110">
        <v>19.98</v>
      </c>
      <c r="E137" s="50" t="s">
        <v>75</v>
      </c>
      <c r="F137" s="110">
        <v>13.19</v>
      </c>
      <c r="G137" s="51">
        <v>0.07</v>
      </c>
      <c r="H137" s="50" t="s">
        <v>76</v>
      </c>
      <c r="I137" s="51">
        <v>4.62</v>
      </c>
      <c r="J137" s="50"/>
    </row>
    <row r="138" spans="8:8" ht="14.4" customHeight="1">
      <c r="A138" s="50" t="s">
        <v>115</v>
      </c>
      <c r="B138" s="50" t="s">
        <v>116</v>
      </c>
      <c r="C138" s="51">
        <v>264.0</v>
      </c>
      <c r="D138" s="110">
        <v>22.8</v>
      </c>
      <c r="E138" s="50" t="s">
        <v>75</v>
      </c>
      <c r="F138" s="110">
        <v>60.19</v>
      </c>
      <c r="G138" s="51">
        <v>2.3</v>
      </c>
      <c r="H138" s="50" t="s">
        <v>75</v>
      </c>
      <c r="I138" s="51">
        <v>6.07</v>
      </c>
      <c r="J138" s="50"/>
    </row>
    <row r="139" spans="8:8" ht="14.4" customHeight="1">
      <c r="A139" s="50" t="s">
        <v>220</v>
      </c>
      <c r="B139" s="50" t="s">
        <v>221</v>
      </c>
      <c r="C139" s="51">
        <v>724.0</v>
      </c>
      <c r="D139" s="110">
        <v>13.13</v>
      </c>
      <c r="E139" s="50" t="s">
        <v>75</v>
      </c>
      <c r="F139" s="110">
        <v>95.06</v>
      </c>
      <c r="G139" s="51">
        <v>0.03</v>
      </c>
      <c r="H139" s="50" t="s">
        <v>76</v>
      </c>
      <c r="I139" s="51">
        <v>21.72</v>
      </c>
      <c r="J139" s="50"/>
    </row>
    <row r="140" spans="8:8" ht="14.4" customHeight="1">
      <c r="A140" s="50" t="s">
        <v>129</v>
      </c>
      <c r="B140" s="50" t="s">
        <v>130</v>
      </c>
      <c r="C140" s="51">
        <v>250.0</v>
      </c>
      <c r="D140" s="110">
        <v>215.8</v>
      </c>
      <c r="E140" s="50" t="s">
        <v>75</v>
      </c>
      <c r="F140" s="110">
        <v>539.5</v>
      </c>
      <c r="G140" s="51">
        <v>0.2</v>
      </c>
      <c r="H140" s="50" t="s">
        <v>76</v>
      </c>
      <c r="I140" s="51">
        <v>50.0</v>
      </c>
      <c r="J140" s="50"/>
    </row>
    <row r="141" spans="8:8" ht="14.4" customHeight="1">
      <c r="A141" s="50" t="s">
        <v>131</v>
      </c>
      <c r="B141" s="50" t="s">
        <v>132</v>
      </c>
      <c r="C141" s="51">
        <v>4158.0</v>
      </c>
      <c r="D141" s="110">
        <v>245.3</v>
      </c>
      <c r="E141" s="50" t="s">
        <v>77</v>
      </c>
      <c r="F141" s="110">
        <v>1019.96</v>
      </c>
      <c r="G141" s="51">
        <v>5.5</v>
      </c>
      <c r="H141" s="50" t="s">
        <v>77</v>
      </c>
      <c r="I141" s="51">
        <v>22.87</v>
      </c>
      <c r="J141" s="50"/>
    </row>
    <row r="142" spans="8:8" ht="14.4" customHeight="1">
      <c r="A142" s="50" t="s">
        <v>222</v>
      </c>
      <c r="B142" s="50" t="s">
        <v>223</v>
      </c>
      <c r="C142" s="51">
        <v>368.0</v>
      </c>
      <c r="D142" s="110">
        <v>4.16</v>
      </c>
      <c r="E142" s="50" t="s">
        <v>76</v>
      </c>
      <c r="F142" s="110">
        <v>1530.88</v>
      </c>
      <c r="G142" s="51">
        <v>0.23</v>
      </c>
      <c r="H142" s="50" t="s">
        <v>76</v>
      </c>
      <c r="I142" s="51">
        <v>84.64</v>
      </c>
      <c r="J142" s="50"/>
    </row>
    <row r="143" spans="8:8" ht="14.4" customHeight="1">
      <c r="A143" s="50" t="s">
        <v>224</v>
      </c>
      <c r="B143" s="50" t="s">
        <v>225</v>
      </c>
      <c r="C143" s="51">
        <v>5520.0</v>
      </c>
      <c r="D143" s="110">
        <v>340.67</v>
      </c>
      <c r="E143" s="50" t="s">
        <v>77</v>
      </c>
      <c r="F143" s="110">
        <v>1880.5</v>
      </c>
      <c r="G143" s="51">
        <v>8.85</v>
      </c>
      <c r="H143" s="50" t="s">
        <v>77</v>
      </c>
      <c r="I143" s="51">
        <v>48.85</v>
      </c>
      <c r="J143" s="50"/>
    </row>
    <row r="144" spans="8:8" ht="14.4" customHeight="1">
      <c r="A144" s="50" t="s">
        <v>226</v>
      </c>
      <c r="B144" s="50" t="s">
        <v>227</v>
      </c>
      <c r="C144" s="51">
        <v>726.0</v>
      </c>
      <c r="D144" s="110">
        <v>56.85</v>
      </c>
      <c r="E144" s="50" t="s">
        <v>77</v>
      </c>
      <c r="F144" s="110">
        <v>41.27</v>
      </c>
      <c r="G144" s="51">
        <v>2.0</v>
      </c>
      <c r="H144" s="50" t="s">
        <v>77</v>
      </c>
      <c r="I144" s="51">
        <v>1.45</v>
      </c>
      <c r="J144" s="50"/>
    </row>
    <row r="145" spans="8:8" ht="14.4" customHeight="1">
      <c r="A145" s="50" t="s">
        <v>135</v>
      </c>
      <c r="B145" s="50" t="s">
        <v>136</v>
      </c>
      <c r="C145" s="51">
        <v>8.0</v>
      </c>
      <c r="D145" s="110">
        <v>150.25</v>
      </c>
      <c r="E145" s="50" t="s">
        <v>75</v>
      </c>
      <c r="F145" s="110">
        <v>12.02</v>
      </c>
      <c r="G145" s="51">
        <v>0.07</v>
      </c>
      <c r="H145" s="50" t="s">
        <v>76</v>
      </c>
      <c r="I145" s="51">
        <v>0.56</v>
      </c>
      <c r="J145" s="50"/>
    </row>
    <row r="146" spans="8:8" ht="14.4" customHeight="1">
      <c r="A146" s="50" t="s">
        <v>228</v>
      </c>
      <c r="B146" s="50" t="s">
        <v>229</v>
      </c>
      <c r="C146" s="51">
        <v>132.0</v>
      </c>
      <c r="D146" s="110">
        <v>103.2</v>
      </c>
      <c r="E146" s="50" t="s">
        <v>75</v>
      </c>
      <c r="F146" s="110">
        <v>136.22</v>
      </c>
      <c r="G146" s="51">
        <v>0.07</v>
      </c>
      <c r="H146" s="50" t="s">
        <v>76</v>
      </c>
      <c r="I146" s="51">
        <v>9.24</v>
      </c>
      <c r="J146" s="50"/>
    </row>
    <row r="147" spans="8:8" ht="14.4" customHeight="1">
      <c r="A147" s="50" t="s">
        <v>230</v>
      </c>
      <c r="B147" s="50" t="s">
        <v>231</v>
      </c>
      <c r="C147" s="51">
        <v>66.0</v>
      </c>
      <c r="D147" s="110">
        <v>0.33</v>
      </c>
      <c r="E147" s="50" t="s">
        <v>76</v>
      </c>
      <c r="F147" s="110">
        <v>21.78</v>
      </c>
      <c r="G147" s="51">
        <v>0.08</v>
      </c>
      <c r="H147" s="50" t="s">
        <v>76</v>
      </c>
      <c r="I147" s="51">
        <v>5.28</v>
      </c>
      <c r="J147" s="50"/>
    </row>
    <row r="148" spans="8:8" ht="14.4" customHeight="1">
      <c r="A148" s="50" t="s">
        <v>232</v>
      </c>
      <c r="B148" s="50" t="s">
        <v>233</v>
      </c>
      <c r="C148" s="51">
        <v>66.0</v>
      </c>
      <c r="D148" s="110">
        <v>0.46</v>
      </c>
      <c r="E148" s="50" t="s">
        <v>76</v>
      </c>
      <c r="F148" s="110">
        <v>30.36</v>
      </c>
      <c r="G148" s="51">
        <v>0.08</v>
      </c>
      <c r="H148" s="50" t="s">
        <v>76</v>
      </c>
      <c r="I148" s="51">
        <v>5.28</v>
      </c>
      <c r="J148" s="50"/>
    </row>
    <row r="149" spans="8:8" ht="14.4" customHeight="1">
      <c r="A149" s="50" t="s">
        <v>145</v>
      </c>
      <c r="B149" s="50" t="s">
        <v>146</v>
      </c>
      <c r="C149" s="51">
        <v>552.0</v>
      </c>
      <c r="D149" s="110">
        <v>145.79</v>
      </c>
      <c r="E149" s="50" t="s">
        <v>77</v>
      </c>
      <c r="F149" s="110">
        <v>80.48</v>
      </c>
      <c r="G149" s="51">
        <v>1.75</v>
      </c>
      <c r="H149" s="50" t="s">
        <v>75</v>
      </c>
      <c r="I149" s="51">
        <v>9.66</v>
      </c>
      <c r="J149" s="50"/>
    </row>
    <row r="150" spans="8:8" ht="14.4" customHeight="1">
      <c r="A150" s="50" t="s">
        <v>234</v>
      </c>
      <c r="B150" s="50" t="s">
        <v>235</v>
      </c>
      <c r="C150" s="51">
        <v>1000.0</v>
      </c>
      <c r="D150" s="110">
        <v>2.36</v>
      </c>
      <c r="E150" s="50" t="s">
        <v>75</v>
      </c>
      <c r="F150" s="110">
        <v>23.6</v>
      </c>
      <c r="G150" s="51">
        <v>0.01</v>
      </c>
      <c r="H150" s="50" t="s">
        <v>76</v>
      </c>
      <c r="I150" s="51">
        <v>10.0</v>
      </c>
      <c r="J150" s="50"/>
    </row>
    <row r="151" spans="8:8" ht="14.4" customHeight="1">
      <c r="A151" s="50" t="s">
        <v>236</v>
      </c>
      <c r="B151" s="50" t="s">
        <v>237</v>
      </c>
      <c r="C151" s="51">
        <v>184.0</v>
      </c>
      <c r="D151" s="110">
        <v>9.79</v>
      </c>
      <c r="E151" s="50" t="s">
        <v>75</v>
      </c>
      <c r="F151" s="110">
        <v>18.01</v>
      </c>
      <c r="G151" s="51">
        <v>0.01</v>
      </c>
      <c r="H151" s="50" t="s">
        <v>76</v>
      </c>
      <c r="I151" s="51">
        <v>1.84</v>
      </c>
      <c r="J151" s="50"/>
    </row>
    <row r="152" spans="8:8" ht="14.4" customHeight="1">
      <c r="A152" s="116" t="s">
        <v>238</v>
      </c>
      <c r="B152" s="116" t="s">
        <v>239</v>
      </c>
      <c r="C152" s="117">
        <v>66.0</v>
      </c>
      <c r="D152" s="118">
        <v>0.0</v>
      </c>
      <c r="E152" s="116" t="s">
        <v>240</v>
      </c>
      <c r="F152" s="118">
        <v>0.0</v>
      </c>
      <c r="G152" s="117">
        <v>0.19</v>
      </c>
      <c r="H152" s="116" t="s">
        <v>76</v>
      </c>
      <c r="I152" s="117">
        <v>12.54</v>
      </c>
      <c r="J152" s="116"/>
    </row>
    <row r="153" spans="8:8" ht="14.4" customHeight="1">
      <c r="A153" s="116" t="s">
        <v>241</v>
      </c>
      <c r="B153" s="116" t="s">
        <v>242</v>
      </c>
      <c r="C153" s="117">
        <v>110.0</v>
      </c>
      <c r="D153" s="118">
        <v>0.0</v>
      </c>
      <c r="E153" s="116" t="s">
        <v>240</v>
      </c>
      <c r="F153" s="118">
        <v>0.0</v>
      </c>
      <c r="G153" s="117">
        <v>0.28</v>
      </c>
      <c r="H153" s="116" t="s">
        <v>76</v>
      </c>
      <c r="I153" s="117">
        <v>30.8</v>
      </c>
      <c r="J153" s="116"/>
    </row>
    <row r="154" spans="8:8" ht="14.4" customHeight="1">
      <c r="A154" s="116" t="s">
        <v>243</v>
      </c>
      <c r="B154" s="116" t="s">
        <v>244</v>
      </c>
      <c r="C154" s="117">
        <v>66.0</v>
      </c>
      <c r="D154" s="118">
        <v>0.0</v>
      </c>
      <c r="E154" s="116" t="s">
        <v>240</v>
      </c>
      <c r="F154" s="118">
        <v>0.0</v>
      </c>
      <c r="G154" s="117">
        <v>0.19</v>
      </c>
      <c r="H154" s="116" t="s">
        <v>76</v>
      </c>
      <c r="I154" s="117">
        <v>12.54</v>
      </c>
      <c r="J154" s="116"/>
    </row>
    <row r="155" spans="8:8" ht="14.4" customHeight="1">
      <c r="A155" s="116" t="s">
        <v>245</v>
      </c>
      <c r="B155" s="116" t="s">
        <v>246</v>
      </c>
      <c r="C155" s="117">
        <v>8.0</v>
      </c>
      <c r="D155" s="118">
        <v>0.0</v>
      </c>
      <c r="E155" s="116" t="s">
        <v>240</v>
      </c>
      <c r="F155" s="118">
        <v>0.0</v>
      </c>
      <c r="G155" s="117">
        <v>0.24</v>
      </c>
      <c r="H155" s="116" t="s">
        <v>76</v>
      </c>
      <c r="I155" s="117">
        <v>1.92</v>
      </c>
      <c r="J155" s="116"/>
    </row>
    <row r="156" spans="8:8" ht="14.4" customHeight="1">
      <c r="A156" s="116" t="s">
        <v>94</v>
      </c>
      <c r="B156" s="116" t="s">
        <v>100</v>
      </c>
      <c r="C156" s="117">
        <v>1.0</v>
      </c>
      <c r="D156" s="118">
        <v>0.0</v>
      </c>
      <c r="E156" s="116" t="s">
        <v>76</v>
      </c>
      <c r="F156" s="118">
        <v>0.0</v>
      </c>
      <c r="G156" s="117">
        <v>8.0</v>
      </c>
      <c r="H156" s="116" t="s">
        <v>76</v>
      </c>
      <c r="I156" s="117">
        <v>8.0</v>
      </c>
      <c r="J156" s="116"/>
    </row>
    <row r="157" spans="8:8" ht="14.4" customHeight="1">
      <c r="A157" s="50" t="s">
        <v>95</v>
      </c>
      <c r="B157" s="50" t="s">
        <v>89</v>
      </c>
      <c r="C157" s="51">
        <v>4.0</v>
      </c>
      <c r="D157" s="110">
        <v>0.0</v>
      </c>
      <c r="E157" s="50" t="s">
        <v>76</v>
      </c>
      <c r="F157" s="110">
        <v>0.0</v>
      </c>
      <c r="G157" s="51">
        <v>8.0</v>
      </c>
      <c r="H157" s="50" t="s">
        <v>76</v>
      </c>
      <c r="I157" s="51">
        <v>32.0</v>
      </c>
      <c r="J157" s="50"/>
    </row>
    <row r="158" spans="8:8">
      <c r="A158" s="119"/>
      <c r="B158" s="119"/>
      <c r="C158" s="120"/>
      <c r="D158" s="121"/>
      <c r="E158" s="119"/>
      <c r="F158" s="121"/>
      <c r="G158" s="120"/>
      <c r="H158" s="119"/>
      <c r="I158" s="120"/>
      <c r="J158" s="50"/>
      <c r="K158" s="1">
        <f>SUM(F134:F158)</f>
        <v>7695.64</v>
      </c>
      <c r="L158" s="122">
        <f>SUM(I134:I158)</f>
        <v>453.14000000000004</v>
      </c>
    </row>
    <row r="159" spans="8:8" ht="14.4" customHeight="1">
      <c r="A159" s="115" t="s">
        <v>81</v>
      </c>
      <c r="B159" s="115"/>
      <c r="C159" s="115"/>
      <c r="D159" s="115"/>
      <c r="E159" s="115"/>
      <c r="F159" s="115"/>
      <c r="G159" s="115"/>
      <c r="H159" s="115"/>
      <c r="I159" s="115"/>
      <c r="J159" s="115"/>
    </row>
    <row r="160" spans="8:8" ht="14.4" customHeight="1">
      <c r="A160" s="50" t="s">
        <v>105</v>
      </c>
      <c r="B160" s="50" t="s">
        <v>106</v>
      </c>
      <c r="C160" s="51">
        <v>1310.0</v>
      </c>
      <c r="D160" s="110">
        <v>98.69</v>
      </c>
      <c r="E160" s="50" t="s">
        <v>75</v>
      </c>
      <c r="F160" s="110">
        <v>1292.84</v>
      </c>
      <c r="G160" s="51">
        <v>2.7</v>
      </c>
      <c r="H160" s="50" t="s">
        <v>75</v>
      </c>
      <c r="I160" s="51">
        <v>35.37</v>
      </c>
      <c r="J160" s="50"/>
    </row>
    <row r="161" spans="8:8" ht="14.4" customHeight="1">
      <c r="A161" s="50" t="s">
        <v>109</v>
      </c>
      <c r="B161" s="50" t="s">
        <v>110</v>
      </c>
      <c r="C161" s="51">
        <v>20.0</v>
      </c>
      <c r="D161" s="110">
        <v>90.45</v>
      </c>
      <c r="E161" s="50" t="s">
        <v>75</v>
      </c>
      <c r="F161" s="110">
        <v>18.09</v>
      </c>
      <c r="G161" s="51">
        <v>0.06</v>
      </c>
      <c r="H161" s="50" t="s">
        <v>76</v>
      </c>
      <c r="I161" s="51">
        <v>1.2</v>
      </c>
      <c r="J161" s="50"/>
    </row>
    <row r="162" spans="8:8" ht="14.4" customHeight="1">
      <c r="A162" s="50" t="s">
        <v>111</v>
      </c>
      <c r="B162" s="50" t="s">
        <v>112</v>
      </c>
      <c r="C162" s="51">
        <v>131.0</v>
      </c>
      <c r="D162" s="110">
        <v>45.05</v>
      </c>
      <c r="E162" s="50" t="s">
        <v>75</v>
      </c>
      <c r="F162" s="110">
        <v>59.02</v>
      </c>
      <c r="G162" s="51">
        <v>0.06</v>
      </c>
      <c r="H162" s="50" t="s">
        <v>76</v>
      </c>
      <c r="I162" s="51">
        <v>7.86</v>
      </c>
      <c r="J162" s="50"/>
    </row>
    <row r="163" spans="8:8" ht="14.4" customHeight="1">
      <c r="A163" s="50" t="s">
        <v>247</v>
      </c>
      <c r="B163" s="50" t="s">
        <v>248</v>
      </c>
      <c r="C163" s="51">
        <v>163.75</v>
      </c>
      <c r="D163" s="110">
        <v>79.94</v>
      </c>
      <c r="E163" s="50" t="s">
        <v>75</v>
      </c>
      <c r="F163" s="110">
        <v>130.9</v>
      </c>
      <c r="G163" s="51">
        <v>12.5</v>
      </c>
      <c r="H163" s="50" t="s">
        <v>75</v>
      </c>
      <c r="I163" s="51">
        <v>20.47</v>
      </c>
      <c r="J163" s="50"/>
    </row>
    <row r="164" spans="8:8" ht="14.4" customHeight="1">
      <c r="A164" s="50" t="s">
        <v>119</v>
      </c>
      <c r="B164" s="50" t="s">
        <v>120</v>
      </c>
      <c r="C164" s="51">
        <v>655.0</v>
      </c>
      <c r="D164" s="110">
        <v>97.57</v>
      </c>
      <c r="E164" s="50" t="s">
        <v>75</v>
      </c>
      <c r="F164" s="110">
        <v>639.08</v>
      </c>
      <c r="G164" s="51">
        <v>6.29</v>
      </c>
      <c r="H164" s="50" t="s">
        <v>75</v>
      </c>
      <c r="I164" s="51">
        <v>41.2</v>
      </c>
      <c r="J164" s="50"/>
    </row>
    <row r="165" spans="8:8" ht="14.4" customHeight="1">
      <c r="A165" s="50" t="s">
        <v>121</v>
      </c>
      <c r="B165" s="50" t="s">
        <v>122</v>
      </c>
      <c r="C165" s="51">
        <v>327.5</v>
      </c>
      <c r="D165" s="110">
        <v>53.52</v>
      </c>
      <c r="E165" s="50" t="s">
        <v>75</v>
      </c>
      <c r="F165" s="110">
        <v>175.28</v>
      </c>
      <c r="G165" s="51">
        <v>0.2</v>
      </c>
      <c r="H165" s="50" t="s">
        <v>75</v>
      </c>
      <c r="I165" s="51">
        <v>0.66</v>
      </c>
      <c r="J165" s="50"/>
    </row>
    <row r="166" spans="8:8" ht="14.4" customHeight="1">
      <c r="A166" s="50" t="s">
        <v>249</v>
      </c>
      <c r="B166" s="50" t="s">
        <v>250</v>
      </c>
      <c r="C166" s="51">
        <v>163.75</v>
      </c>
      <c r="D166" s="110">
        <v>373.55</v>
      </c>
      <c r="E166" s="50" t="s">
        <v>75</v>
      </c>
      <c r="F166" s="110">
        <v>611.69</v>
      </c>
      <c r="G166" s="51">
        <v>10.0</v>
      </c>
      <c r="H166" s="50" t="s">
        <v>75</v>
      </c>
      <c r="I166" s="51">
        <v>16.38</v>
      </c>
      <c r="J166" s="50"/>
    </row>
    <row r="167" spans="8:8" ht="14.4" customHeight="1">
      <c r="A167" s="50" t="s">
        <v>131</v>
      </c>
      <c r="B167" s="50" t="s">
        <v>132</v>
      </c>
      <c r="C167" s="51">
        <v>2425.5</v>
      </c>
      <c r="D167" s="110">
        <v>245.3</v>
      </c>
      <c r="E167" s="50" t="s">
        <v>77</v>
      </c>
      <c r="F167" s="110">
        <v>594.98</v>
      </c>
      <c r="G167" s="51">
        <v>5.5</v>
      </c>
      <c r="H167" s="50" t="s">
        <v>77</v>
      </c>
      <c r="I167" s="51">
        <v>13.34</v>
      </c>
      <c r="J167" s="50"/>
    </row>
    <row r="168" spans="8:8" ht="14.4" customHeight="1">
      <c r="A168" s="50" t="s">
        <v>251</v>
      </c>
      <c r="B168" s="50" t="s">
        <v>252</v>
      </c>
      <c r="C168" s="51">
        <v>1701.0</v>
      </c>
      <c r="D168" s="110">
        <v>375.14</v>
      </c>
      <c r="E168" s="50" t="s">
        <v>77</v>
      </c>
      <c r="F168" s="110">
        <v>638.11</v>
      </c>
      <c r="G168" s="51">
        <v>6.0</v>
      </c>
      <c r="H168" s="50" t="s">
        <v>77</v>
      </c>
      <c r="I168" s="51">
        <v>10.21</v>
      </c>
      <c r="J168" s="50"/>
    </row>
    <row r="169" spans="8:8">
      <c r="A169" s="119"/>
      <c r="B169" s="119"/>
      <c r="C169" s="120"/>
      <c r="D169" s="121"/>
      <c r="E169" s="119"/>
      <c r="F169" s="121"/>
      <c r="G169" s="120"/>
      <c r="H169" s="119"/>
      <c r="I169" s="120"/>
      <c r="J169" s="50"/>
      <c r="K169" s="1">
        <f>SUM(F160:F169)</f>
        <v>4159.99</v>
      </c>
      <c r="L169" s="122">
        <f>SUM(I160:I169)</f>
        <v>146.69</v>
      </c>
    </row>
    <row r="170" spans="8:8">
      <c r="A170" s="115" t="s">
        <v>83</v>
      </c>
      <c r="B170" s="115"/>
      <c r="C170" s="115"/>
      <c r="D170" s="115"/>
      <c r="E170" s="115"/>
      <c r="F170" s="115"/>
      <c r="G170" s="115"/>
      <c r="H170" s="115"/>
      <c r="I170" s="115"/>
      <c r="J170" s="115"/>
    </row>
    <row r="171" spans="8:8">
      <c r="A171" s="50" t="s">
        <v>105</v>
      </c>
      <c r="B171" s="50" t="s">
        <v>106</v>
      </c>
      <c r="C171" s="51">
        <v>8260.0</v>
      </c>
      <c r="D171" s="110">
        <v>98.69</v>
      </c>
      <c r="E171" s="50" t="s">
        <v>75</v>
      </c>
      <c r="F171" s="110">
        <v>8151.79</v>
      </c>
      <c r="G171" s="51">
        <v>2.7</v>
      </c>
      <c r="H171" s="50" t="s">
        <v>75</v>
      </c>
      <c r="I171" s="51">
        <v>223.02</v>
      </c>
      <c r="J171" s="50"/>
    </row>
    <row r="172" spans="8:8">
      <c r="A172" s="50" t="s">
        <v>107</v>
      </c>
      <c r="B172" s="50" t="s">
        <v>108</v>
      </c>
      <c r="C172" s="51">
        <v>15.0</v>
      </c>
      <c r="D172" s="110">
        <v>129.85</v>
      </c>
      <c r="E172" s="50" t="s">
        <v>75</v>
      </c>
      <c r="F172" s="110">
        <v>19.48</v>
      </c>
      <c r="G172" s="51">
        <v>2.0</v>
      </c>
      <c r="H172" s="50" t="s">
        <v>75</v>
      </c>
      <c r="I172" s="51">
        <v>0.3</v>
      </c>
      <c r="J172" s="50"/>
    </row>
    <row r="173" spans="8:8">
      <c r="A173" s="50" t="s">
        <v>109</v>
      </c>
      <c r="B173" s="50" t="s">
        <v>110</v>
      </c>
      <c r="C173" s="51">
        <v>756.0</v>
      </c>
      <c r="D173" s="110">
        <v>90.45</v>
      </c>
      <c r="E173" s="50" t="s">
        <v>75</v>
      </c>
      <c r="F173" s="110">
        <v>683.8</v>
      </c>
      <c r="G173" s="51">
        <v>0.06</v>
      </c>
      <c r="H173" s="50" t="s">
        <v>76</v>
      </c>
      <c r="I173" s="51">
        <v>45.36</v>
      </c>
      <c r="J173" s="50"/>
    </row>
    <row r="174" spans="8:8">
      <c r="A174" s="50" t="s">
        <v>111</v>
      </c>
      <c r="B174" s="50" t="s">
        <v>112</v>
      </c>
      <c r="C174" s="51">
        <v>826.0</v>
      </c>
      <c r="D174" s="110">
        <v>45.05</v>
      </c>
      <c r="E174" s="50" t="s">
        <v>75</v>
      </c>
      <c r="F174" s="110">
        <v>372.11</v>
      </c>
      <c r="G174" s="51">
        <v>0.06</v>
      </c>
      <c r="H174" s="50" t="s">
        <v>76</v>
      </c>
      <c r="I174" s="51">
        <v>49.56</v>
      </c>
      <c r="J174" s="50"/>
    </row>
    <row r="175" spans="8:8">
      <c r="A175" s="50" t="s">
        <v>253</v>
      </c>
      <c r="B175" s="50" t="s">
        <v>254</v>
      </c>
      <c r="C175" s="51">
        <v>3.0</v>
      </c>
      <c r="D175" s="110">
        <v>79.16</v>
      </c>
      <c r="E175" s="50" t="s">
        <v>75</v>
      </c>
      <c r="F175" s="110">
        <v>2.37</v>
      </c>
      <c r="G175" s="51">
        <v>0.1</v>
      </c>
      <c r="H175" s="50" t="s">
        <v>76</v>
      </c>
      <c r="I175" s="51">
        <v>0.3</v>
      </c>
      <c r="J175" s="50"/>
    </row>
    <row r="176" spans="8:8">
      <c r="A176" s="50" t="s">
        <v>255</v>
      </c>
      <c r="B176" s="50" t="s">
        <v>256</v>
      </c>
      <c r="C176" s="51">
        <v>3.0</v>
      </c>
      <c r="D176" s="110">
        <v>429.29</v>
      </c>
      <c r="E176" s="50" t="s">
        <v>75</v>
      </c>
      <c r="F176" s="110">
        <v>12.88</v>
      </c>
      <c r="G176" s="51">
        <v>0.15</v>
      </c>
      <c r="H176" s="50" t="s">
        <v>76</v>
      </c>
      <c r="I176" s="51">
        <v>0.45</v>
      </c>
      <c r="J176" s="50"/>
    </row>
    <row r="177" spans="8:8">
      <c r="A177" s="50" t="s">
        <v>115</v>
      </c>
      <c r="B177" s="50" t="s">
        <v>116</v>
      </c>
      <c r="C177" s="51">
        <v>805.0</v>
      </c>
      <c r="D177" s="110">
        <v>22.8</v>
      </c>
      <c r="E177" s="50" t="s">
        <v>75</v>
      </c>
      <c r="F177" s="110">
        <v>183.54</v>
      </c>
      <c r="G177" s="51">
        <v>2.3</v>
      </c>
      <c r="H177" s="50" t="s">
        <v>75</v>
      </c>
      <c r="I177" s="51">
        <v>18.52</v>
      </c>
      <c r="J177" s="50"/>
    </row>
    <row r="178" spans="8:8">
      <c r="A178" s="50" t="s">
        <v>257</v>
      </c>
      <c r="B178" s="50" t="s">
        <v>258</v>
      </c>
      <c r="C178" s="51">
        <v>183.75</v>
      </c>
      <c r="D178" s="110">
        <v>108.94</v>
      </c>
      <c r="E178" s="50" t="s">
        <v>75</v>
      </c>
      <c r="F178" s="110">
        <v>200.18</v>
      </c>
      <c r="G178" s="51">
        <v>5.0</v>
      </c>
      <c r="H178" s="50" t="s">
        <v>75</v>
      </c>
      <c r="I178" s="51">
        <v>9.19</v>
      </c>
      <c r="J178" s="50"/>
    </row>
    <row r="179" spans="8:8">
      <c r="A179" s="50" t="s">
        <v>117</v>
      </c>
      <c r="B179" s="50" t="s">
        <v>118</v>
      </c>
      <c r="C179" s="51">
        <v>43.75</v>
      </c>
      <c r="D179" s="110">
        <v>528.31</v>
      </c>
      <c r="E179" s="50" t="s">
        <v>75</v>
      </c>
      <c r="F179" s="110">
        <v>231.14</v>
      </c>
      <c r="G179" s="51">
        <v>6.0</v>
      </c>
      <c r="H179" s="50" t="s">
        <v>75</v>
      </c>
      <c r="I179" s="51">
        <v>2.63</v>
      </c>
      <c r="J179" s="50"/>
    </row>
    <row r="180" spans="8:8">
      <c r="A180" s="50" t="s">
        <v>129</v>
      </c>
      <c r="B180" s="50" t="s">
        <v>130</v>
      </c>
      <c r="C180" s="51">
        <v>322.0</v>
      </c>
      <c r="D180" s="110">
        <v>215.8</v>
      </c>
      <c r="E180" s="50" t="s">
        <v>75</v>
      </c>
      <c r="F180" s="110">
        <v>694.88</v>
      </c>
      <c r="G180" s="51">
        <v>0.2</v>
      </c>
      <c r="H180" s="50" t="s">
        <v>76</v>
      </c>
      <c r="I180" s="51">
        <v>64.4</v>
      </c>
      <c r="J180" s="50"/>
    </row>
    <row r="181" spans="8:8">
      <c r="A181" s="50" t="s">
        <v>259</v>
      </c>
      <c r="B181" s="50" t="s">
        <v>260</v>
      </c>
      <c r="C181" s="51">
        <v>7.0</v>
      </c>
      <c r="D181" s="110">
        <v>300.45</v>
      </c>
      <c r="E181" s="50" t="s">
        <v>75</v>
      </c>
      <c r="F181" s="110">
        <v>21.03</v>
      </c>
      <c r="G181" s="51">
        <v>0.18</v>
      </c>
      <c r="H181" s="50" t="s">
        <v>76</v>
      </c>
      <c r="I181" s="51">
        <v>1.26</v>
      </c>
      <c r="J181" s="50"/>
    </row>
    <row r="182" spans="8:8">
      <c r="A182" s="50" t="s">
        <v>131</v>
      </c>
      <c r="B182" s="50" t="s">
        <v>132</v>
      </c>
      <c r="C182" s="51">
        <v>24979.5</v>
      </c>
      <c r="D182" s="110">
        <v>245.3</v>
      </c>
      <c r="E182" s="50" t="s">
        <v>77</v>
      </c>
      <c r="F182" s="110">
        <v>6127.47</v>
      </c>
      <c r="G182" s="51">
        <v>5.5</v>
      </c>
      <c r="H182" s="50" t="s">
        <v>77</v>
      </c>
      <c r="I182" s="51">
        <v>137.39</v>
      </c>
      <c r="J182" s="50"/>
    </row>
    <row r="183" spans="8:8">
      <c r="A183" s="50" t="s">
        <v>251</v>
      </c>
      <c r="B183" s="50" t="s">
        <v>252</v>
      </c>
      <c r="C183" s="51">
        <v>1470.0</v>
      </c>
      <c r="D183" s="110">
        <v>375.14</v>
      </c>
      <c r="E183" s="50" t="s">
        <v>77</v>
      </c>
      <c r="F183" s="110">
        <v>551.46</v>
      </c>
      <c r="G183" s="51">
        <v>6.0</v>
      </c>
      <c r="H183" s="50" t="s">
        <v>77</v>
      </c>
      <c r="I183" s="51">
        <v>8.82</v>
      </c>
      <c r="J183" s="50"/>
    </row>
    <row r="184" spans="8:8">
      <c r="A184" s="50" t="s">
        <v>261</v>
      </c>
      <c r="B184" s="50" t="s">
        <v>262</v>
      </c>
      <c r="C184" s="51">
        <v>9.0</v>
      </c>
      <c r="D184" s="110">
        <v>0.0</v>
      </c>
      <c r="E184" s="50" t="s">
        <v>76</v>
      </c>
      <c r="F184" s="110">
        <v>0.0</v>
      </c>
      <c r="G184" s="51">
        <v>0.1</v>
      </c>
      <c r="H184" s="50" t="s">
        <v>76</v>
      </c>
      <c r="I184" s="51">
        <v>0.9</v>
      </c>
      <c r="J184" s="50"/>
    </row>
    <row r="185" spans="8:8">
      <c r="A185" s="50" t="s">
        <v>263</v>
      </c>
      <c r="B185" s="50" t="s">
        <v>264</v>
      </c>
      <c r="C185" s="51">
        <v>327.0</v>
      </c>
      <c r="D185" s="110">
        <v>1.79</v>
      </c>
      <c r="E185" s="50" t="s">
        <v>76</v>
      </c>
      <c r="F185" s="110">
        <v>585.33</v>
      </c>
      <c r="G185" s="51">
        <v>0.15</v>
      </c>
      <c r="H185" s="50" t="s">
        <v>76</v>
      </c>
      <c r="I185" s="51">
        <v>49.05</v>
      </c>
      <c r="J185" s="50"/>
    </row>
    <row r="186" spans="8:8">
      <c r="A186" s="50" t="s">
        <v>265</v>
      </c>
      <c r="B186" s="50" t="s">
        <v>266</v>
      </c>
      <c r="C186" s="51">
        <v>44.0</v>
      </c>
      <c r="D186" s="110">
        <v>17.92</v>
      </c>
      <c r="E186" s="50" t="s">
        <v>76</v>
      </c>
      <c r="F186" s="110">
        <v>788.48</v>
      </c>
      <c r="G186" s="51">
        <v>0.19</v>
      </c>
      <c r="H186" s="50" t="s">
        <v>76</v>
      </c>
      <c r="I186" s="51">
        <v>8.36</v>
      </c>
      <c r="J186" s="50"/>
    </row>
    <row r="187" spans="8:8">
      <c r="A187" s="50" t="s">
        <v>267</v>
      </c>
      <c r="B187" s="50" t="s">
        <v>268</v>
      </c>
      <c r="C187" s="51">
        <v>7.0</v>
      </c>
      <c r="D187" s="110">
        <v>17.69</v>
      </c>
      <c r="E187" s="50" t="s">
        <v>76</v>
      </c>
      <c r="F187" s="110">
        <v>123.83</v>
      </c>
      <c r="G187" s="51">
        <v>0.23</v>
      </c>
      <c r="H187" s="50" t="s">
        <v>76</v>
      </c>
      <c r="I187" s="51">
        <v>1.61</v>
      </c>
      <c r="J187" s="50"/>
    </row>
    <row r="188" spans="8:8">
      <c r="A188" s="50" t="s">
        <v>228</v>
      </c>
      <c r="B188" s="50" t="s">
        <v>229</v>
      </c>
      <c r="C188" s="51">
        <v>280.0</v>
      </c>
      <c r="D188" s="110">
        <v>103.2</v>
      </c>
      <c r="E188" s="50" t="s">
        <v>75</v>
      </c>
      <c r="F188" s="110">
        <v>288.96</v>
      </c>
      <c r="G188" s="51">
        <v>0.07</v>
      </c>
      <c r="H188" s="50" t="s">
        <v>76</v>
      </c>
      <c r="I188" s="51">
        <v>19.6</v>
      </c>
      <c r="J188" s="50"/>
    </row>
    <row r="189" spans="8:8">
      <c r="A189" s="50" t="s">
        <v>269</v>
      </c>
      <c r="B189" s="50" t="s">
        <v>270</v>
      </c>
      <c r="C189" s="51">
        <v>49.0</v>
      </c>
      <c r="D189" s="110">
        <v>275.47</v>
      </c>
      <c r="E189" s="50" t="s">
        <v>75</v>
      </c>
      <c r="F189" s="110">
        <v>134.98</v>
      </c>
      <c r="G189" s="51">
        <v>0.07</v>
      </c>
      <c r="H189" s="50" t="s">
        <v>76</v>
      </c>
      <c r="I189" s="51">
        <v>3.43</v>
      </c>
      <c r="J189" s="50"/>
    </row>
    <row r="190" spans="8:8">
      <c r="A190" s="50" t="s">
        <v>271</v>
      </c>
      <c r="B190" s="50" t="s">
        <v>272</v>
      </c>
      <c r="C190" s="51">
        <v>4.0</v>
      </c>
      <c r="D190" s="110">
        <v>0.81</v>
      </c>
      <c r="E190" s="50" t="s">
        <v>76</v>
      </c>
      <c r="F190" s="110">
        <v>3.24</v>
      </c>
      <c r="G190" s="51">
        <v>0.08</v>
      </c>
      <c r="H190" s="50" t="s">
        <v>76</v>
      </c>
      <c r="I190" s="51">
        <v>0.32</v>
      </c>
      <c r="J190" s="50"/>
    </row>
    <row r="191" spans="8:8">
      <c r="A191" s="50" t="s">
        <v>273</v>
      </c>
      <c r="B191" s="50" t="s">
        <v>274</v>
      </c>
      <c r="C191" s="51">
        <v>36.0</v>
      </c>
      <c r="D191" s="110">
        <v>1.45</v>
      </c>
      <c r="E191" s="50" t="s">
        <v>76</v>
      </c>
      <c r="F191" s="110">
        <v>52.2</v>
      </c>
      <c r="G191" s="51">
        <v>0.11</v>
      </c>
      <c r="H191" s="50" t="s">
        <v>76</v>
      </c>
      <c r="I191" s="51">
        <v>3.96</v>
      </c>
      <c r="J191" s="50"/>
    </row>
    <row r="192" spans="8:8">
      <c r="A192" s="50" t="s">
        <v>275</v>
      </c>
      <c r="B192" s="50" t="s">
        <v>276</v>
      </c>
      <c r="C192" s="51">
        <v>237.0</v>
      </c>
      <c r="D192" s="110">
        <v>1.41</v>
      </c>
      <c r="E192" s="50" t="s">
        <v>76</v>
      </c>
      <c r="F192" s="110">
        <v>334.17</v>
      </c>
      <c r="G192" s="51">
        <v>0.06</v>
      </c>
      <c r="H192" s="50" t="s">
        <v>76</v>
      </c>
      <c r="I192" s="51">
        <v>14.22</v>
      </c>
      <c r="J192" s="50"/>
    </row>
    <row r="193" spans="8:8">
      <c r="A193" s="50" t="s">
        <v>277</v>
      </c>
      <c r="B193" s="50" t="s">
        <v>278</v>
      </c>
      <c r="C193" s="51">
        <v>7.0</v>
      </c>
      <c r="D193" s="110">
        <v>1.96</v>
      </c>
      <c r="E193" s="50" t="s">
        <v>76</v>
      </c>
      <c r="F193" s="110">
        <v>13.72</v>
      </c>
      <c r="G193" s="51">
        <v>0.14</v>
      </c>
      <c r="H193" s="50" t="s">
        <v>76</v>
      </c>
      <c r="I193" s="51">
        <v>0.98</v>
      </c>
      <c r="J193" s="50"/>
    </row>
    <row r="194" spans="8:8">
      <c r="A194" s="50" t="s">
        <v>279</v>
      </c>
      <c r="B194" s="50" t="s">
        <v>280</v>
      </c>
      <c r="C194" s="51">
        <v>45.0</v>
      </c>
      <c r="D194" s="110">
        <v>2.91</v>
      </c>
      <c r="E194" s="50" t="s">
        <v>76</v>
      </c>
      <c r="F194" s="110">
        <v>130.95</v>
      </c>
      <c r="G194" s="51">
        <v>0.08</v>
      </c>
      <c r="H194" s="50" t="s">
        <v>76</v>
      </c>
      <c r="I194" s="51">
        <v>3.6</v>
      </c>
      <c r="J194" s="50"/>
    </row>
    <row r="195" spans="8:8">
      <c r="A195" s="50" t="s">
        <v>281</v>
      </c>
      <c r="B195" s="50" t="s">
        <v>282</v>
      </c>
      <c r="C195" s="51">
        <v>10.0</v>
      </c>
      <c r="D195" s="110">
        <v>712.79</v>
      </c>
      <c r="E195" s="50" t="s">
        <v>76</v>
      </c>
      <c r="F195" s="110">
        <v>7127.9</v>
      </c>
      <c r="G195" s="51">
        <v>1.1</v>
      </c>
      <c r="H195" s="50" t="s">
        <v>76</v>
      </c>
      <c r="I195" s="51">
        <v>11.0</v>
      </c>
      <c r="J195" s="50"/>
    </row>
    <row r="196" spans="8:8">
      <c r="A196" s="50" t="s">
        <v>141</v>
      </c>
      <c r="B196" s="50" t="s">
        <v>142</v>
      </c>
      <c r="C196" s="51">
        <v>183.75</v>
      </c>
      <c r="D196" s="110">
        <v>378.57</v>
      </c>
      <c r="E196" s="50" t="s">
        <v>75</v>
      </c>
      <c r="F196" s="110">
        <v>695.62</v>
      </c>
      <c r="G196" s="51">
        <v>10.0</v>
      </c>
      <c r="H196" s="50" t="s">
        <v>75</v>
      </c>
      <c r="I196" s="51">
        <v>18.38</v>
      </c>
      <c r="J196" s="50"/>
    </row>
    <row r="197" spans="8:8">
      <c r="A197" s="50" t="s">
        <v>143</v>
      </c>
      <c r="B197" s="50" t="s">
        <v>144</v>
      </c>
      <c r="C197" s="51">
        <v>367.5</v>
      </c>
      <c r="D197" s="110">
        <v>0.0</v>
      </c>
      <c r="E197" s="50" t="s">
        <v>76</v>
      </c>
      <c r="F197" s="110">
        <v>0.0</v>
      </c>
      <c r="G197" s="51">
        <v>0.15</v>
      </c>
      <c r="H197" s="50" t="s">
        <v>76</v>
      </c>
      <c r="I197" s="51">
        <v>55.13</v>
      </c>
      <c r="J197" s="50"/>
    </row>
    <row r="198" spans="8:8">
      <c r="A198" s="50" t="s">
        <v>145</v>
      </c>
      <c r="B198" s="50" t="s">
        <v>146</v>
      </c>
      <c r="C198" s="51">
        <v>996.0</v>
      </c>
      <c r="D198" s="110">
        <v>145.79</v>
      </c>
      <c r="E198" s="50" t="s">
        <v>77</v>
      </c>
      <c r="F198" s="110">
        <v>145.21</v>
      </c>
      <c r="G198" s="51">
        <v>1.75</v>
      </c>
      <c r="H198" s="50" t="s">
        <v>75</v>
      </c>
      <c r="I198" s="51">
        <v>17.43</v>
      </c>
      <c r="J198" s="50"/>
    </row>
    <row r="199" spans="8:8">
      <c r="A199" s="50" t="s">
        <v>283</v>
      </c>
      <c r="B199" s="50" t="s">
        <v>284</v>
      </c>
      <c r="C199" s="51">
        <v>329.0</v>
      </c>
      <c r="D199" s="110">
        <v>4.06</v>
      </c>
      <c r="E199" s="50" t="s">
        <v>76</v>
      </c>
      <c r="F199" s="110">
        <v>1335.74</v>
      </c>
      <c r="G199" s="51">
        <v>1.2</v>
      </c>
      <c r="H199" s="50" t="s">
        <v>75</v>
      </c>
      <c r="I199" s="51">
        <v>3.95</v>
      </c>
      <c r="J199" s="50"/>
    </row>
    <row r="200" spans="8:8">
      <c r="A200" s="50" t="s">
        <v>234</v>
      </c>
      <c r="B200" s="50" t="s">
        <v>235</v>
      </c>
      <c r="C200" s="51">
        <v>1316.0</v>
      </c>
      <c r="D200" s="110">
        <v>2.36</v>
      </c>
      <c r="E200" s="50" t="s">
        <v>75</v>
      </c>
      <c r="F200" s="110">
        <v>31.06</v>
      </c>
      <c r="G200" s="51">
        <v>0.01</v>
      </c>
      <c r="H200" s="50" t="s">
        <v>76</v>
      </c>
      <c r="I200" s="51">
        <v>13.16</v>
      </c>
      <c r="J200" s="50"/>
    </row>
    <row r="201" spans="8:8">
      <c r="A201" s="50" t="s">
        <v>96</v>
      </c>
      <c r="B201" s="50" t="s">
        <v>285</v>
      </c>
      <c r="C201" s="51">
        <v>6.0</v>
      </c>
      <c r="D201" s="110">
        <v>750.0</v>
      </c>
      <c r="E201" s="50" t="s">
        <v>76</v>
      </c>
      <c r="F201" s="110">
        <v>4500.0</v>
      </c>
      <c r="G201" s="51">
        <v>4.0</v>
      </c>
      <c r="H201" s="50" t="s">
        <v>76</v>
      </c>
      <c r="I201" s="51">
        <v>24.0</v>
      </c>
      <c r="J201" s="50"/>
    </row>
    <row r="202" spans="8:8">
      <c r="A202" s="50" t="s">
        <v>286</v>
      </c>
      <c r="B202" s="50" t="s">
        <v>287</v>
      </c>
      <c r="C202" s="51">
        <v>15.0</v>
      </c>
      <c r="D202" s="110">
        <v>50.0</v>
      </c>
      <c r="E202" s="50" t="s">
        <v>76</v>
      </c>
      <c r="F202" s="110">
        <v>750.0</v>
      </c>
      <c r="G202" s="51">
        <v>0.5</v>
      </c>
      <c r="H202" s="50" t="s">
        <v>76</v>
      </c>
      <c r="I202" s="51">
        <v>7.5</v>
      </c>
      <c r="J202" s="50"/>
    </row>
    <row r="203" spans="8:8">
      <c r="A203" s="119"/>
      <c r="B203" s="119"/>
      <c r="C203" s="120"/>
      <c r="D203" s="121"/>
      <c r="E203" s="119"/>
      <c r="F203" s="121"/>
      <c r="G203" s="120"/>
      <c r="H203" s="119"/>
      <c r="I203" s="120"/>
      <c r="J203" s="50"/>
      <c r="K203" s="1">
        <f>SUM(F171:F203)</f>
        <v>34293.520000000004</v>
      </c>
      <c r="L203" s="122">
        <f>SUM(I171:I203)</f>
        <v>817.7800000000001</v>
      </c>
    </row>
    <row r="204" spans="8:8">
      <c r="A204" s="115" t="s">
        <v>103</v>
      </c>
      <c r="B204" s="115"/>
      <c r="C204" s="115"/>
      <c r="D204" s="115"/>
      <c r="E204" s="115"/>
      <c r="F204" s="115"/>
      <c r="G204" s="115"/>
      <c r="H204" s="115"/>
      <c r="I204" s="115"/>
      <c r="J204" s="115"/>
    </row>
    <row r="205" spans="8:8">
      <c r="A205" s="50" t="s">
        <v>107</v>
      </c>
      <c r="B205" s="50" t="s">
        <v>108</v>
      </c>
      <c r="C205" s="51">
        <v>35.0</v>
      </c>
      <c r="D205" s="110">
        <v>129.85</v>
      </c>
      <c r="E205" s="50" t="s">
        <v>75</v>
      </c>
      <c r="F205" s="110">
        <v>45.45</v>
      </c>
      <c r="G205" s="51">
        <v>2.0</v>
      </c>
      <c r="H205" s="50" t="s">
        <v>75</v>
      </c>
      <c r="I205" s="51">
        <v>0.7</v>
      </c>
      <c r="J205" s="50"/>
    </row>
    <row r="206" spans="8:8">
      <c r="A206" s="50" t="s">
        <v>288</v>
      </c>
      <c r="B206" s="50" t="s">
        <v>289</v>
      </c>
      <c r="C206" s="51">
        <v>10.0</v>
      </c>
      <c r="D206" s="110">
        <v>187.75</v>
      </c>
      <c r="E206" s="50" t="s">
        <v>75</v>
      </c>
      <c r="F206" s="110">
        <v>18.78</v>
      </c>
      <c r="G206" s="51">
        <v>2.0</v>
      </c>
      <c r="H206" s="50" t="s">
        <v>75</v>
      </c>
      <c r="I206" s="51">
        <v>0.2</v>
      </c>
      <c r="J206" s="50"/>
    </row>
    <row r="207" spans="8:8">
      <c r="A207" s="50" t="s">
        <v>253</v>
      </c>
      <c r="B207" s="50" t="s">
        <v>254</v>
      </c>
      <c r="C207" s="51">
        <v>7.0</v>
      </c>
      <c r="D207" s="110">
        <v>79.16</v>
      </c>
      <c r="E207" s="50" t="s">
        <v>75</v>
      </c>
      <c r="F207" s="110">
        <v>5.54</v>
      </c>
      <c r="G207" s="51">
        <v>0.1</v>
      </c>
      <c r="H207" s="50" t="s">
        <v>76</v>
      </c>
      <c r="I207" s="51">
        <v>0.7</v>
      </c>
      <c r="J207" s="50"/>
    </row>
    <row r="208" spans="8:8">
      <c r="A208" s="50" t="s">
        <v>255</v>
      </c>
      <c r="B208" s="50" t="s">
        <v>256</v>
      </c>
      <c r="C208" s="51">
        <v>7.0</v>
      </c>
      <c r="D208" s="110">
        <v>429.29</v>
      </c>
      <c r="E208" s="50" t="s">
        <v>75</v>
      </c>
      <c r="F208" s="110">
        <v>30.05</v>
      </c>
      <c r="G208" s="51">
        <v>0.15</v>
      </c>
      <c r="H208" s="50" t="s">
        <v>76</v>
      </c>
      <c r="I208" s="51">
        <v>1.05</v>
      </c>
      <c r="J208" s="50"/>
    </row>
    <row r="209" spans="8:8">
      <c r="A209" s="50" t="s">
        <v>113</v>
      </c>
      <c r="B209" s="50" t="s">
        <v>114</v>
      </c>
      <c r="C209" s="51">
        <v>2.0</v>
      </c>
      <c r="D209" s="110">
        <v>481.9</v>
      </c>
      <c r="E209" s="50" t="s">
        <v>75</v>
      </c>
      <c r="F209" s="110">
        <v>9.64</v>
      </c>
      <c r="G209" s="51">
        <v>0.09</v>
      </c>
      <c r="H209" s="50" t="s">
        <v>76</v>
      </c>
      <c r="I209" s="51">
        <v>0.18</v>
      </c>
      <c r="J209" s="50"/>
    </row>
    <row r="210" spans="8:8">
      <c r="A210" s="50" t="s">
        <v>290</v>
      </c>
      <c r="B210" s="50" t="s">
        <v>291</v>
      </c>
      <c r="C210" s="51">
        <v>2.0</v>
      </c>
      <c r="D210" s="110">
        <v>843.9</v>
      </c>
      <c r="E210" s="50" t="s">
        <v>75</v>
      </c>
      <c r="F210" s="110">
        <v>16.88</v>
      </c>
      <c r="G210" s="51">
        <v>0.22</v>
      </c>
      <c r="H210" s="50" t="s">
        <v>76</v>
      </c>
      <c r="I210" s="51">
        <v>0.44</v>
      </c>
      <c r="J210" s="50"/>
    </row>
    <row r="211" spans="8:8">
      <c r="A211" s="50" t="s">
        <v>129</v>
      </c>
      <c r="B211" s="50" t="s">
        <v>130</v>
      </c>
      <c r="C211" s="51">
        <v>6.0</v>
      </c>
      <c r="D211" s="110">
        <v>215.8</v>
      </c>
      <c r="E211" s="50" t="s">
        <v>75</v>
      </c>
      <c r="F211" s="110">
        <v>12.95</v>
      </c>
      <c r="G211" s="51">
        <v>0.2</v>
      </c>
      <c r="H211" s="50" t="s">
        <v>76</v>
      </c>
      <c r="I211" s="51">
        <v>1.2</v>
      </c>
      <c r="J211" s="50"/>
    </row>
    <row r="212" spans="8:8">
      <c r="A212" s="50" t="s">
        <v>292</v>
      </c>
      <c r="B212" s="50" t="s">
        <v>293</v>
      </c>
      <c r="C212" s="51">
        <v>2.0</v>
      </c>
      <c r="D212" s="110">
        <v>108.64</v>
      </c>
      <c r="E212" s="50" t="s">
        <v>75</v>
      </c>
      <c r="F212" s="110">
        <v>2.17</v>
      </c>
      <c r="G212" s="51">
        <v>0.61</v>
      </c>
      <c r="H212" s="50" t="s">
        <v>76</v>
      </c>
      <c r="I212" s="51">
        <v>1.22</v>
      </c>
      <c r="J212" s="50"/>
    </row>
    <row r="213" spans="8:8">
      <c r="A213" s="50" t="s">
        <v>131</v>
      </c>
      <c r="B213" s="50" t="s">
        <v>132</v>
      </c>
      <c r="C213" s="51">
        <v>196.0</v>
      </c>
      <c r="D213" s="110">
        <v>245.3</v>
      </c>
      <c r="E213" s="50" t="s">
        <v>77</v>
      </c>
      <c r="F213" s="110">
        <v>48.08</v>
      </c>
      <c r="G213" s="51">
        <v>5.5</v>
      </c>
      <c r="H213" s="50" t="s">
        <v>77</v>
      </c>
      <c r="I213" s="51">
        <v>1.08</v>
      </c>
      <c r="J213" s="50"/>
    </row>
    <row r="214" spans="8:8">
      <c r="A214" s="50" t="s">
        <v>294</v>
      </c>
      <c r="B214" s="50" t="s">
        <v>295</v>
      </c>
      <c r="C214" s="51">
        <v>1.0</v>
      </c>
      <c r="D214" s="110">
        <v>58.9</v>
      </c>
      <c r="E214" s="50" t="s">
        <v>76</v>
      </c>
      <c r="F214" s="110">
        <v>58.9</v>
      </c>
      <c r="G214" s="51">
        <v>0.5</v>
      </c>
      <c r="H214" s="50" t="s">
        <v>76</v>
      </c>
      <c r="I214" s="51">
        <v>0.5</v>
      </c>
      <c r="J214" s="50"/>
    </row>
    <row r="215" spans="8:8">
      <c r="A215" s="50" t="s">
        <v>261</v>
      </c>
      <c r="B215" s="50" t="s">
        <v>262</v>
      </c>
      <c r="C215" s="51">
        <v>28.0</v>
      </c>
      <c r="D215" s="110">
        <v>0.0</v>
      </c>
      <c r="E215" s="50" t="s">
        <v>76</v>
      </c>
      <c r="F215" s="110">
        <v>0.0</v>
      </c>
      <c r="G215" s="51">
        <v>0.1</v>
      </c>
      <c r="H215" s="50" t="s">
        <v>76</v>
      </c>
      <c r="I215" s="51">
        <v>2.8</v>
      </c>
      <c r="J215" s="50"/>
    </row>
    <row r="216" spans="8:8">
      <c r="A216" s="50" t="s">
        <v>135</v>
      </c>
      <c r="B216" s="50" t="s">
        <v>136</v>
      </c>
      <c r="C216" s="51">
        <v>6.0</v>
      </c>
      <c r="D216" s="110">
        <v>150.25</v>
      </c>
      <c r="E216" s="50" t="s">
        <v>75</v>
      </c>
      <c r="F216" s="110">
        <v>9.02</v>
      </c>
      <c r="G216" s="51">
        <v>0.07</v>
      </c>
      <c r="H216" s="50" t="s">
        <v>76</v>
      </c>
      <c r="I216" s="51">
        <v>0.42</v>
      </c>
      <c r="J216" s="50"/>
    </row>
    <row r="217" spans="8:8">
      <c r="A217" s="50" t="s">
        <v>296</v>
      </c>
      <c r="B217" s="50" t="s">
        <v>297</v>
      </c>
      <c r="C217" s="51">
        <v>6.0</v>
      </c>
      <c r="D217" s="110">
        <v>1.41</v>
      </c>
      <c r="E217" s="50" t="s">
        <v>76</v>
      </c>
      <c r="F217" s="110">
        <v>8.46</v>
      </c>
      <c r="G217" s="51">
        <v>0.08</v>
      </c>
      <c r="H217" s="50" t="s">
        <v>76</v>
      </c>
      <c r="I217" s="51">
        <v>0.48</v>
      </c>
      <c r="J217" s="50"/>
    </row>
    <row r="218" spans="8:8">
      <c r="A218" s="50" t="s">
        <v>298</v>
      </c>
      <c r="B218" s="50" t="s">
        <v>299</v>
      </c>
      <c r="C218" s="51">
        <v>2.0</v>
      </c>
      <c r="D218" s="110">
        <v>22.32</v>
      </c>
      <c r="E218" s="50" t="s">
        <v>75</v>
      </c>
      <c r="F218" s="110">
        <v>0.45</v>
      </c>
      <c r="G218" s="51">
        <v>0.12</v>
      </c>
      <c r="H218" s="50" t="s">
        <v>76</v>
      </c>
      <c r="I218" s="51">
        <v>0.24</v>
      </c>
      <c r="J218" s="50"/>
    </row>
    <row r="219" spans="8:8">
      <c r="A219" s="50" t="s">
        <v>145</v>
      </c>
      <c r="B219" s="50" t="s">
        <v>146</v>
      </c>
      <c r="C219" s="51">
        <v>28.0</v>
      </c>
      <c r="D219" s="110">
        <v>145.79</v>
      </c>
      <c r="E219" s="50" t="s">
        <v>77</v>
      </c>
      <c r="F219" s="110">
        <v>4.08</v>
      </c>
      <c r="G219" s="51">
        <v>1.75</v>
      </c>
      <c r="H219" s="50" t="s">
        <v>75</v>
      </c>
      <c r="I219" s="51">
        <v>0.49</v>
      </c>
      <c r="J219" s="50"/>
    </row>
    <row r="220" spans="8:8">
      <c r="A220" s="50" t="s">
        <v>90</v>
      </c>
      <c r="B220" s="50" t="s">
        <v>300</v>
      </c>
      <c r="C220" s="51">
        <v>1.0</v>
      </c>
      <c r="D220" s="110">
        <v>350.0</v>
      </c>
      <c r="E220" s="50" t="s">
        <v>76</v>
      </c>
      <c r="F220" s="110">
        <v>350.0</v>
      </c>
      <c r="G220" s="51">
        <v>1.0</v>
      </c>
      <c r="H220" s="50" t="s">
        <v>76</v>
      </c>
      <c r="I220" s="51">
        <v>1.0</v>
      </c>
      <c r="J220" s="50"/>
    </row>
    <row r="221" spans="8:8">
      <c r="A221" s="50"/>
      <c r="B221" s="50"/>
      <c r="C221" s="51"/>
      <c r="D221" s="110"/>
      <c r="E221" s="50"/>
      <c r="F221" s="110"/>
      <c r="G221" s="51"/>
      <c r="H221" s="50"/>
      <c r="I221" s="51"/>
      <c r="J221" s="50"/>
      <c r="K221" s="1">
        <f>SUM(F205:F221)</f>
        <v>620.4499999999999</v>
      </c>
      <c r="L221" s="122">
        <f>SUM(I205:I221)</f>
        <v>12.700000000000001</v>
      </c>
    </row>
    <row r="222" spans="8:8">
      <c r="A222" s="115" t="s">
        <v>366</v>
      </c>
      <c r="B222" s="115"/>
      <c r="C222" s="115"/>
      <c r="D222" s="115"/>
      <c r="E222" s="115"/>
      <c r="F222" s="115"/>
      <c r="G222" s="115"/>
      <c r="H222" s="115"/>
      <c r="I222" s="115"/>
      <c r="J222" s="115"/>
    </row>
    <row r="223" spans="8:8">
      <c r="A223" s="50"/>
      <c r="B223" s="50" t="s">
        <v>367</v>
      </c>
      <c r="C223" s="51"/>
      <c r="D223" s="110"/>
      <c r="E223" s="50"/>
      <c r="F223" s="110">
        <v>0.0</v>
      </c>
      <c r="G223" s="51"/>
      <c r="H223" s="50"/>
      <c r="I223" s="51">
        <v>0.0</v>
      </c>
      <c r="J223" s="50"/>
    </row>
    <row r="224" spans="8:8">
      <c r="A224" s="50" t="s">
        <v>105</v>
      </c>
      <c r="B224" s="50" t="s">
        <v>106</v>
      </c>
      <c r="C224" s="51">
        <v>2090.0</v>
      </c>
      <c r="D224" s="110">
        <v>98.69</v>
      </c>
      <c r="E224" s="50" t="s">
        <v>75</v>
      </c>
      <c r="F224" s="110">
        <v>2062.62</v>
      </c>
      <c r="G224" s="51">
        <v>2.7</v>
      </c>
      <c r="H224" s="50" t="s">
        <v>75</v>
      </c>
      <c r="I224" s="51">
        <v>56.43</v>
      </c>
      <c r="J224" s="50"/>
    </row>
    <row r="225" spans="8:8">
      <c r="A225" s="50" t="s">
        <v>107</v>
      </c>
      <c r="B225" s="50" t="s">
        <v>108</v>
      </c>
      <c r="C225" s="51">
        <v>265.0</v>
      </c>
      <c r="D225" s="110">
        <v>129.85</v>
      </c>
      <c r="E225" s="50" t="s">
        <v>75</v>
      </c>
      <c r="F225" s="110">
        <v>344.1</v>
      </c>
      <c r="G225" s="51">
        <v>2.0</v>
      </c>
      <c r="H225" s="50" t="s">
        <v>75</v>
      </c>
      <c r="I225" s="51">
        <v>5.3</v>
      </c>
      <c r="J225" s="50"/>
    </row>
    <row r="226" spans="8:8">
      <c r="A226" s="50" t="s">
        <v>288</v>
      </c>
      <c r="B226" s="50" t="s">
        <v>289</v>
      </c>
      <c r="C226" s="51">
        <v>10.0</v>
      </c>
      <c r="D226" s="110">
        <v>187.75</v>
      </c>
      <c r="E226" s="50" t="s">
        <v>75</v>
      </c>
      <c r="F226" s="110">
        <v>18.78</v>
      </c>
      <c r="G226" s="51">
        <v>2.0</v>
      </c>
      <c r="H226" s="50" t="s">
        <v>75</v>
      </c>
      <c r="I226" s="51">
        <v>0.2</v>
      </c>
      <c r="J226" s="50"/>
    </row>
    <row r="227" spans="8:8">
      <c r="A227" s="50" t="s">
        <v>109</v>
      </c>
      <c r="B227" s="50" t="s">
        <v>110</v>
      </c>
      <c r="C227" s="51">
        <v>108.0</v>
      </c>
      <c r="D227" s="110">
        <v>90.45</v>
      </c>
      <c r="E227" s="50" t="s">
        <v>75</v>
      </c>
      <c r="F227" s="110">
        <v>97.69</v>
      </c>
      <c r="G227" s="51">
        <v>0.06</v>
      </c>
      <c r="H227" s="50" t="s">
        <v>76</v>
      </c>
      <c r="I227" s="51">
        <v>6.48</v>
      </c>
      <c r="J227" s="50"/>
    </row>
    <row r="228" spans="8:8">
      <c r="A228" s="50" t="s">
        <v>111</v>
      </c>
      <c r="B228" s="50" t="s">
        <v>112</v>
      </c>
      <c r="C228" s="51">
        <v>209.0</v>
      </c>
      <c r="D228" s="110">
        <v>45.05</v>
      </c>
      <c r="E228" s="50" t="s">
        <v>75</v>
      </c>
      <c r="F228" s="110">
        <v>94.15</v>
      </c>
      <c r="G228" s="51">
        <v>0.06</v>
      </c>
      <c r="H228" s="50" t="s">
        <v>76</v>
      </c>
      <c r="I228" s="51">
        <v>12.54</v>
      </c>
      <c r="J228" s="50"/>
    </row>
    <row r="229" spans="8:8">
      <c r="A229" s="50" t="s">
        <v>253</v>
      </c>
      <c r="B229" s="50" t="s">
        <v>254</v>
      </c>
      <c r="C229" s="51">
        <v>53.0</v>
      </c>
      <c r="D229" s="110">
        <v>79.16</v>
      </c>
      <c r="E229" s="50" t="s">
        <v>75</v>
      </c>
      <c r="F229" s="110">
        <v>41.95</v>
      </c>
      <c r="G229" s="51">
        <v>0.1</v>
      </c>
      <c r="H229" s="50" t="s">
        <v>76</v>
      </c>
      <c r="I229" s="51">
        <v>5.3</v>
      </c>
      <c r="J229" s="50"/>
    </row>
    <row r="230" spans="8:8">
      <c r="A230" s="50" t="s">
        <v>255</v>
      </c>
      <c r="B230" s="50" t="s">
        <v>256</v>
      </c>
      <c r="C230" s="51">
        <v>53.0</v>
      </c>
      <c r="D230" s="110">
        <v>429.29</v>
      </c>
      <c r="E230" s="50" t="s">
        <v>75</v>
      </c>
      <c r="F230" s="110">
        <v>227.52</v>
      </c>
      <c r="G230" s="51">
        <v>0.15</v>
      </c>
      <c r="H230" s="50" t="s">
        <v>76</v>
      </c>
      <c r="I230" s="51">
        <v>7.95</v>
      </c>
      <c r="J230" s="50"/>
    </row>
    <row r="231" spans="8:8">
      <c r="A231" s="50" t="s">
        <v>113</v>
      </c>
      <c r="B231" s="50" t="s">
        <v>114</v>
      </c>
      <c r="C231" s="51">
        <v>2.0</v>
      </c>
      <c r="D231" s="110">
        <v>481.9</v>
      </c>
      <c r="E231" s="50" t="s">
        <v>75</v>
      </c>
      <c r="F231" s="110">
        <v>9.64</v>
      </c>
      <c r="G231" s="51">
        <v>0.09</v>
      </c>
      <c r="H231" s="50" t="s">
        <v>76</v>
      </c>
      <c r="I231" s="51">
        <v>0.18</v>
      </c>
      <c r="J231" s="50"/>
    </row>
    <row r="232" spans="8:8">
      <c r="A232" s="50" t="s">
        <v>290</v>
      </c>
      <c r="B232" s="50" t="s">
        <v>291</v>
      </c>
      <c r="C232" s="51">
        <v>2.0</v>
      </c>
      <c r="D232" s="110">
        <v>843.9</v>
      </c>
      <c r="E232" s="50" t="s">
        <v>75</v>
      </c>
      <c r="F232" s="110">
        <v>16.88</v>
      </c>
      <c r="G232" s="51">
        <v>0.22</v>
      </c>
      <c r="H232" s="50" t="s">
        <v>76</v>
      </c>
      <c r="I232" s="51">
        <v>0.44</v>
      </c>
      <c r="J232" s="50"/>
    </row>
    <row r="233" spans="8:8">
      <c r="A233" s="50" t="s">
        <v>247</v>
      </c>
      <c r="B233" s="50" t="s">
        <v>248</v>
      </c>
      <c r="C233" s="51">
        <v>261.25</v>
      </c>
      <c r="D233" s="110">
        <v>79.94</v>
      </c>
      <c r="E233" s="50" t="s">
        <v>75</v>
      </c>
      <c r="F233" s="110">
        <v>208.84</v>
      </c>
      <c r="G233" s="51">
        <v>12.5</v>
      </c>
      <c r="H233" s="50" t="s">
        <v>75</v>
      </c>
      <c r="I233" s="51">
        <v>32.66</v>
      </c>
      <c r="J233" s="50"/>
    </row>
    <row r="234" spans="8:8">
      <c r="A234" s="50" t="s">
        <v>119</v>
      </c>
      <c r="B234" s="50" t="s">
        <v>120</v>
      </c>
      <c r="C234" s="51">
        <v>1045.0</v>
      </c>
      <c r="D234" s="110">
        <v>97.57</v>
      </c>
      <c r="E234" s="50" t="s">
        <v>75</v>
      </c>
      <c r="F234" s="110">
        <v>1019.61</v>
      </c>
      <c r="G234" s="51">
        <v>6.29</v>
      </c>
      <c r="H234" s="50" t="s">
        <v>75</v>
      </c>
      <c r="I234" s="51">
        <v>65.73</v>
      </c>
      <c r="J234" s="50"/>
    </row>
    <row r="235" spans="8:8">
      <c r="A235" s="50" t="s">
        <v>121</v>
      </c>
      <c r="B235" s="50" t="s">
        <v>122</v>
      </c>
      <c r="C235" s="51">
        <v>522.5</v>
      </c>
      <c r="D235" s="110">
        <v>53.52</v>
      </c>
      <c r="E235" s="50" t="s">
        <v>75</v>
      </c>
      <c r="F235" s="110">
        <v>279.64</v>
      </c>
      <c r="G235" s="51">
        <v>0.2</v>
      </c>
      <c r="H235" s="50" t="s">
        <v>75</v>
      </c>
      <c r="I235" s="51">
        <v>1.05</v>
      </c>
      <c r="J235" s="50"/>
    </row>
    <row r="236" spans="8:8">
      <c r="A236" s="50" t="s">
        <v>249</v>
      </c>
      <c r="B236" s="50" t="s">
        <v>250</v>
      </c>
      <c r="C236" s="51">
        <v>261.25</v>
      </c>
      <c r="D236" s="110">
        <v>373.55</v>
      </c>
      <c r="E236" s="50" t="s">
        <v>75</v>
      </c>
      <c r="F236" s="110">
        <v>975.9</v>
      </c>
      <c r="G236" s="51">
        <v>10.0</v>
      </c>
      <c r="H236" s="50" t="s">
        <v>75</v>
      </c>
      <c r="I236" s="51">
        <v>26.13</v>
      </c>
      <c r="J236" s="50"/>
    </row>
    <row r="237" spans="8:8">
      <c r="A237" s="50" t="s">
        <v>129</v>
      </c>
      <c r="B237" s="50" t="s">
        <v>130</v>
      </c>
      <c r="C237" s="51">
        <v>53.0</v>
      </c>
      <c r="D237" s="110">
        <v>215.8</v>
      </c>
      <c r="E237" s="50" t="s">
        <v>75</v>
      </c>
      <c r="F237" s="110">
        <v>114.37</v>
      </c>
      <c r="G237" s="51">
        <v>0.2</v>
      </c>
      <c r="H237" s="50" t="s">
        <v>76</v>
      </c>
      <c r="I237" s="51">
        <v>10.6</v>
      </c>
      <c r="J237" s="50"/>
    </row>
    <row r="238" spans="8:8">
      <c r="A238" s="50" t="s">
        <v>131</v>
      </c>
      <c r="B238" s="50" t="s">
        <v>132</v>
      </c>
      <c r="C238" s="51">
        <v>6121.5</v>
      </c>
      <c r="D238" s="110">
        <v>245.3</v>
      </c>
      <c r="E238" s="50" t="s">
        <v>77</v>
      </c>
      <c r="F238" s="110">
        <v>1501.6</v>
      </c>
      <c r="G238" s="51">
        <v>5.5</v>
      </c>
      <c r="H238" s="50" t="s">
        <v>77</v>
      </c>
      <c r="I238" s="51">
        <v>33.67</v>
      </c>
      <c r="J238" s="50"/>
    </row>
    <row r="239" spans="8:8">
      <c r="A239" s="50" t="s">
        <v>251</v>
      </c>
      <c r="B239" s="50" t="s">
        <v>252</v>
      </c>
      <c r="C239" s="51">
        <v>539.0</v>
      </c>
      <c r="D239" s="110">
        <v>375.14</v>
      </c>
      <c r="E239" s="50" t="s">
        <v>77</v>
      </c>
      <c r="F239" s="110">
        <v>202.2</v>
      </c>
      <c r="G239" s="51">
        <v>6.0</v>
      </c>
      <c r="H239" s="50" t="s">
        <v>77</v>
      </c>
      <c r="I239" s="51">
        <v>3.23</v>
      </c>
      <c r="J239" s="50"/>
    </row>
    <row r="240" spans="8:8">
      <c r="A240" s="50" t="s">
        <v>321</v>
      </c>
      <c r="B240" s="50" t="s">
        <v>322</v>
      </c>
      <c r="C240" s="51">
        <v>1118.0</v>
      </c>
      <c r="D240" s="110">
        <v>681.01</v>
      </c>
      <c r="E240" s="50" t="s">
        <v>77</v>
      </c>
      <c r="F240" s="110">
        <v>761.37</v>
      </c>
      <c r="G240" s="51">
        <v>6.25</v>
      </c>
      <c r="H240" s="50" t="s">
        <v>77</v>
      </c>
      <c r="I240" s="51">
        <v>6.99</v>
      </c>
      <c r="J240" s="50"/>
    </row>
    <row r="241" spans="8:8">
      <c r="A241" s="50" t="s">
        <v>368</v>
      </c>
      <c r="B241" s="50" t="s">
        <v>369</v>
      </c>
      <c r="C241" s="51">
        <v>2.0</v>
      </c>
      <c r="D241" s="110">
        <v>168.34</v>
      </c>
      <c r="E241" s="50" t="s">
        <v>76</v>
      </c>
      <c r="F241" s="110">
        <v>336.68</v>
      </c>
      <c r="G241" s="51">
        <v>1.35</v>
      </c>
      <c r="H241" s="50" t="s">
        <v>76</v>
      </c>
      <c r="I241" s="51">
        <v>2.7</v>
      </c>
      <c r="J241" s="50"/>
    </row>
    <row r="242" spans="8:8">
      <c r="A242" s="50" t="s">
        <v>261</v>
      </c>
      <c r="B242" s="50" t="s">
        <v>262</v>
      </c>
      <c r="C242" s="51">
        <v>161.0</v>
      </c>
      <c r="D242" s="110">
        <v>0.0</v>
      </c>
      <c r="E242" s="50" t="s">
        <v>76</v>
      </c>
      <c r="F242" s="110">
        <v>0.0</v>
      </c>
      <c r="G242" s="51">
        <v>0.1</v>
      </c>
      <c r="H242" s="50" t="s">
        <v>76</v>
      </c>
      <c r="I242" s="51">
        <v>16.1</v>
      </c>
      <c r="J242" s="50"/>
    </row>
    <row r="243" spans="8:8">
      <c r="A243" s="50" t="s">
        <v>360</v>
      </c>
      <c r="B243" s="50" t="s">
        <v>361</v>
      </c>
      <c r="C243" s="51">
        <v>4.0</v>
      </c>
      <c r="D243" s="110">
        <v>0.0</v>
      </c>
      <c r="E243" s="50" t="s">
        <v>76</v>
      </c>
      <c r="F243" s="110">
        <v>0.0</v>
      </c>
      <c r="G243" s="51">
        <v>0.15</v>
      </c>
      <c r="H243" s="50" t="s">
        <v>76</v>
      </c>
      <c r="I243" s="51">
        <v>0.6</v>
      </c>
      <c r="J243" s="50"/>
    </row>
    <row r="244" spans="8:8">
      <c r="A244" s="50" t="s">
        <v>135</v>
      </c>
      <c r="B244" s="50" t="s">
        <v>136</v>
      </c>
      <c r="C244" s="51">
        <v>53.0</v>
      </c>
      <c r="D244" s="110">
        <v>150.25</v>
      </c>
      <c r="E244" s="50" t="s">
        <v>75</v>
      </c>
      <c r="F244" s="110">
        <v>79.63</v>
      </c>
      <c r="G244" s="51">
        <v>0.07</v>
      </c>
      <c r="H244" s="50" t="s">
        <v>76</v>
      </c>
      <c r="I244" s="51">
        <v>3.71</v>
      </c>
      <c r="J244" s="50"/>
    </row>
    <row r="245" spans="8:8">
      <c r="A245" s="50" t="s">
        <v>296</v>
      </c>
      <c r="B245" s="50" t="s">
        <v>297</v>
      </c>
      <c r="C245" s="51">
        <v>53.0</v>
      </c>
      <c r="D245" s="110">
        <v>1.41</v>
      </c>
      <c r="E245" s="50" t="s">
        <v>76</v>
      </c>
      <c r="F245" s="110">
        <v>74.73</v>
      </c>
      <c r="G245" s="51">
        <v>0.08</v>
      </c>
      <c r="H245" s="50" t="s">
        <v>76</v>
      </c>
      <c r="I245" s="51">
        <v>4.24</v>
      </c>
      <c r="J245" s="50"/>
    </row>
    <row r="246" spans="8:8">
      <c r="A246" s="50" t="s">
        <v>145</v>
      </c>
      <c r="B246" s="50" t="s">
        <v>146</v>
      </c>
      <c r="C246" s="51">
        <v>165.0</v>
      </c>
      <c r="D246" s="110">
        <v>145.79</v>
      </c>
      <c r="E246" s="50" t="s">
        <v>77</v>
      </c>
      <c r="F246" s="110">
        <v>24.06</v>
      </c>
      <c r="G246" s="51">
        <v>1.75</v>
      </c>
      <c r="H246" s="50" t="s">
        <v>75</v>
      </c>
      <c r="I246" s="51">
        <v>2.89</v>
      </c>
      <c r="J246" s="50"/>
    </row>
    <row r="247" spans="8:8">
      <c r="A247" s="50" t="s">
        <v>370</v>
      </c>
      <c r="B247" s="50" t="s">
        <v>371</v>
      </c>
      <c r="C247" s="51">
        <v>4.0</v>
      </c>
      <c r="D247" s="110">
        <v>123.35</v>
      </c>
      <c r="E247" s="50" t="s">
        <v>77</v>
      </c>
      <c r="F247" s="110">
        <v>0.49</v>
      </c>
      <c r="G247" s="51">
        <v>3.0</v>
      </c>
      <c r="H247" s="50" t="s">
        <v>75</v>
      </c>
      <c r="I247" s="51">
        <v>0.12</v>
      </c>
      <c r="J247" s="50"/>
      <c r="K247" s="1">
        <f>SUM(F223:F247)</f>
        <v>8492.449999999997</v>
      </c>
      <c r="L247" s="122">
        <f>SUM(I223:I247)</f>
        <v>305.24</v>
      </c>
    </row>
    <row r="248" spans="8:8">
      <c r="A248" s="115" t="s">
        <v>84</v>
      </c>
      <c r="B248" s="115"/>
      <c r="C248" s="115"/>
      <c r="D248" s="115"/>
      <c r="E248" s="115"/>
      <c r="F248" s="115"/>
      <c r="G248" s="115"/>
      <c r="H248" s="115"/>
      <c r="I248" s="115"/>
      <c r="J248" s="115"/>
    </row>
    <row r="249" spans="8:8">
      <c r="A249" s="50" t="s">
        <v>105</v>
      </c>
      <c r="B249" s="50" t="s">
        <v>106</v>
      </c>
      <c r="C249" s="51">
        <v>6560.0</v>
      </c>
      <c r="D249" s="110">
        <v>98.69</v>
      </c>
      <c r="E249" s="50" t="s">
        <v>75</v>
      </c>
      <c r="F249" s="110">
        <v>6474.06</v>
      </c>
      <c r="G249" s="51">
        <v>2.7</v>
      </c>
      <c r="H249" s="50" t="s">
        <v>75</v>
      </c>
      <c r="I249" s="51">
        <v>177.12</v>
      </c>
      <c r="J249" s="50"/>
    </row>
    <row r="250" spans="8:8">
      <c r="A250" s="50" t="s">
        <v>301</v>
      </c>
      <c r="B250" s="50" t="s">
        <v>302</v>
      </c>
      <c r="C250" s="51">
        <v>150.0</v>
      </c>
      <c r="D250" s="110">
        <v>158.13</v>
      </c>
      <c r="E250" s="50" t="s">
        <v>75</v>
      </c>
      <c r="F250" s="110">
        <v>237.2</v>
      </c>
      <c r="G250" s="51">
        <v>2.75</v>
      </c>
      <c r="H250" s="50" t="s">
        <v>75</v>
      </c>
      <c r="I250" s="51">
        <v>4.13</v>
      </c>
      <c r="J250" s="50"/>
    </row>
    <row r="251" spans="8:8">
      <c r="A251" s="50" t="s">
        <v>303</v>
      </c>
      <c r="B251" s="50" t="s">
        <v>304</v>
      </c>
      <c r="C251" s="51">
        <v>350.0</v>
      </c>
      <c r="D251" s="110">
        <v>249.08</v>
      </c>
      <c r="E251" s="50" t="s">
        <v>75</v>
      </c>
      <c r="F251" s="110">
        <v>871.78</v>
      </c>
      <c r="G251" s="51">
        <v>3.0</v>
      </c>
      <c r="H251" s="50" t="s">
        <v>75</v>
      </c>
      <c r="I251" s="51">
        <v>10.5</v>
      </c>
      <c r="J251" s="50"/>
    </row>
    <row r="252" spans="8:8">
      <c r="A252" s="50" t="s">
        <v>305</v>
      </c>
      <c r="B252" s="50" t="s">
        <v>306</v>
      </c>
      <c r="C252" s="51">
        <v>16.0</v>
      </c>
      <c r="D252" s="110">
        <v>916.96</v>
      </c>
      <c r="E252" s="50" t="s">
        <v>75</v>
      </c>
      <c r="F252" s="110">
        <v>146.71</v>
      </c>
      <c r="G252" s="51">
        <v>0.25</v>
      </c>
      <c r="H252" s="50" t="s">
        <v>76</v>
      </c>
      <c r="I252" s="51">
        <v>4.0</v>
      </c>
      <c r="J252" s="50"/>
    </row>
    <row r="253" spans="8:8">
      <c r="A253" s="50" t="s">
        <v>307</v>
      </c>
      <c r="B253" s="50" t="s">
        <v>308</v>
      </c>
      <c r="C253" s="51">
        <v>4.0</v>
      </c>
      <c r="D253" s="110">
        <v>0.0</v>
      </c>
      <c r="E253" s="50" t="s">
        <v>76</v>
      </c>
      <c r="F253" s="110">
        <v>0.0</v>
      </c>
      <c r="G253" s="51">
        <v>0.45</v>
      </c>
      <c r="H253" s="50" t="s">
        <v>76</v>
      </c>
      <c r="I253" s="51">
        <v>1.8</v>
      </c>
      <c r="J253" s="50"/>
    </row>
    <row r="254" spans="8:8">
      <c r="A254" s="50" t="s">
        <v>109</v>
      </c>
      <c r="B254" s="50" t="s">
        <v>110</v>
      </c>
      <c r="C254" s="51">
        <v>134.0</v>
      </c>
      <c r="D254" s="110">
        <v>90.45</v>
      </c>
      <c r="E254" s="50" t="s">
        <v>75</v>
      </c>
      <c r="F254" s="110">
        <v>121.2</v>
      </c>
      <c r="G254" s="51">
        <v>0.06</v>
      </c>
      <c r="H254" s="50" t="s">
        <v>76</v>
      </c>
      <c r="I254" s="51">
        <v>8.04</v>
      </c>
      <c r="J254" s="50"/>
    </row>
    <row r="255" spans="8:8">
      <c r="A255" s="50" t="s">
        <v>309</v>
      </c>
      <c r="B255" s="50" t="s">
        <v>310</v>
      </c>
      <c r="C255" s="51">
        <v>2.0</v>
      </c>
      <c r="D255" s="110">
        <v>150.15</v>
      </c>
      <c r="E255" s="50" t="s">
        <v>75</v>
      </c>
      <c r="F255" s="110">
        <v>3.0</v>
      </c>
      <c r="G255" s="51">
        <v>0.07</v>
      </c>
      <c r="H255" s="50" t="s">
        <v>76</v>
      </c>
      <c r="I255" s="51">
        <v>0.14</v>
      </c>
      <c r="J255" s="50"/>
    </row>
    <row r="256" spans="8:8">
      <c r="A256" s="50" t="s">
        <v>311</v>
      </c>
      <c r="B256" s="50" t="s">
        <v>312</v>
      </c>
      <c r="C256" s="51">
        <v>8.0</v>
      </c>
      <c r="D256" s="110">
        <v>166.97</v>
      </c>
      <c r="E256" s="50" t="s">
        <v>75</v>
      </c>
      <c r="F256" s="110">
        <v>13.36</v>
      </c>
      <c r="G256" s="51">
        <v>0.09</v>
      </c>
      <c r="H256" s="50" t="s">
        <v>76</v>
      </c>
      <c r="I256" s="51">
        <v>0.72</v>
      </c>
      <c r="J256" s="50"/>
    </row>
    <row r="257" spans="8:8">
      <c r="A257" s="50" t="s">
        <v>111</v>
      </c>
      <c r="B257" s="50" t="s">
        <v>112</v>
      </c>
      <c r="C257" s="51">
        <v>656.0</v>
      </c>
      <c r="D257" s="110">
        <v>45.05</v>
      </c>
      <c r="E257" s="50" t="s">
        <v>75</v>
      </c>
      <c r="F257" s="110">
        <v>295.53</v>
      </c>
      <c r="G257" s="51">
        <v>0.06</v>
      </c>
      <c r="H257" s="50" t="s">
        <v>76</v>
      </c>
      <c r="I257" s="51">
        <v>39.36</v>
      </c>
      <c r="J257" s="50"/>
    </row>
    <row r="258" spans="8:8">
      <c r="A258" s="50" t="s">
        <v>313</v>
      </c>
      <c r="B258" s="50" t="s">
        <v>314</v>
      </c>
      <c r="C258" s="51">
        <v>19.0</v>
      </c>
      <c r="D258" s="110">
        <v>68.85</v>
      </c>
      <c r="E258" s="50" t="s">
        <v>75</v>
      </c>
      <c r="F258" s="110">
        <v>13.08</v>
      </c>
      <c r="G258" s="51">
        <v>0.07</v>
      </c>
      <c r="H258" s="50" t="s">
        <v>76</v>
      </c>
      <c r="I258" s="51">
        <v>1.33</v>
      </c>
      <c r="J258" s="50"/>
    </row>
    <row r="259" spans="8:8">
      <c r="A259" s="50" t="s">
        <v>315</v>
      </c>
      <c r="B259" s="50" t="s">
        <v>316</v>
      </c>
      <c r="C259" s="51">
        <v>51.0</v>
      </c>
      <c r="D259" s="110">
        <v>131.47</v>
      </c>
      <c r="E259" s="50" t="s">
        <v>75</v>
      </c>
      <c r="F259" s="110">
        <v>67.05</v>
      </c>
      <c r="G259" s="51">
        <v>0.09</v>
      </c>
      <c r="H259" s="50" t="s">
        <v>76</v>
      </c>
      <c r="I259" s="51">
        <v>4.59</v>
      </c>
      <c r="J259" s="50"/>
    </row>
    <row r="260" spans="8:8">
      <c r="A260" s="50" t="s">
        <v>115</v>
      </c>
      <c r="B260" s="50" t="s">
        <v>116</v>
      </c>
      <c r="C260" s="51">
        <v>820.0</v>
      </c>
      <c r="D260" s="110">
        <v>22.8</v>
      </c>
      <c r="E260" s="50" t="s">
        <v>75</v>
      </c>
      <c r="F260" s="110">
        <v>186.96</v>
      </c>
      <c r="G260" s="51">
        <v>2.3</v>
      </c>
      <c r="H260" s="50" t="s">
        <v>75</v>
      </c>
      <c r="I260" s="51">
        <v>18.86</v>
      </c>
      <c r="J260" s="50"/>
    </row>
    <row r="261" spans="8:8">
      <c r="A261" s="50" t="s">
        <v>317</v>
      </c>
      <c r="B261" s="50" t="s">
        <v>318</v>
      </c>
      <c r="C261" s="51">
        <v>18.75</v>
      </c>
      <c r="D261" s="110">
        <v>15.2</v>
      </c>
      <c r="E261" s="50" t="s">
        <v>75</v>
      </c>
      <c r="F261" s="110">
        <v>2.85</v>
      </c>
      <c r="G261" s="51">
        <v>2.29</v>
      </c>
      <c r="H261" s="50" t="s">
        <v>75</v>
      </c>
      <c r="I261" s="51">
        <v>0.43</v>
      </c>
      <c r="J261" s="50"/>
    </row>
    <row r="262" spans="8:8">
      <c r="A262" s="50" t="s">
        <v>319</v>
      </c>
      <c r="B262" s="50" t="s">
        <v>320</v>
      </c>
      <c r="C262" s="51">
        <v>43.75</v>
      </c>
      <c r="D262" s="110">
        <v>31.24</v>
      </c>
      <c r="E262" s="50" t="s">
        <v>75</v>
      </c>
      <c r="F262" s="110">
        <v>13.67</v>
      </c>
      <c r="G262" s="51">
        <v>2.44</v>
      </c>
      <c r="H262" s="50" t="s">
        <v>75</v>
      </c>
      <c r="I262" s="51">
        <v>1.07</v>
      </c>
      <c r="J262" s="50"/>
    </row>
    <row r="263" spans="8:8">
      <c r="A263" s="50" t="s">
        <v>119</v>
      </c>
      <c r="B263" s="50" t="s">
        <v>120</v>
      </c>
      <c r="C263" s="51">
        <v>600.0</v>
      </c>
      <c r="D263" s="110">
        <v>97.57</v>
      </c>
      <c r="E263" s="50" t="s">
        <v>75</v>
      </c>
      <c r="F263" s="110">
        <v>585.42</v>
      </c>
      <c r="G263" s="51">
        <v>6.29</v>
      </c>
      <c r="H263" s="50" t="s">
        <v>75</v>
      </c>
      <c r="I263" s="51">
        <v>37.74</v>
      </c>
      <c r="J263" s="50"/>
    </row>
    <row r="264" spans="8:8">
      <c r="A264" s="50" t="s">
        <v>121</v>
      </c>
      <c r="B264" s="50" t="s">
        <v>122</v>
      </c>
      <c r="C264" s="51">
        <v>600.0</v>
      </c>
      <c r="D264" s="110">
        <v>53.52</v>
      </c>
      <c r="E264" s="50" t="s">
        <v>75</v>
      </c>
      <c r="F264" s="110">
        <v>321.12</v>
      </c>
      <c r="G264" s="51">
        <v>0.2</v>
      </c>
      <c r="H264" s="50" t="s">
        <v>75</v>
      </c>
      <c r="I264" s="51">
        <v>1.2</v>
      </c>
      <c r="J264" s="50"/>
    </row>
    <row r="265" spans="8:8">
      <c r="A265" s="50" t="s">
        <v>123</v>
      </c>
      <c r="B265" s="50" t="s">
        <v>124</v>
      </c>
      <c r="C265" s="51">
        <v>150.0</v>
      </c>
      <c r="D265" s="110">
        <v>20.1</v>
      </c>
      <c r="E265" s="50" t="s">
        <v>75</v>
      </c>
      <c r="F265" s="110">
        <v>30.15</v>
      </c>
      <c r="G265" s="51">
        <v>3.0</v>
      </c>
      <c r="H265" s="50" t="s">
        <v>75</v>
      </c>
      <c r="I265" s="51">
        <v>4.5</v>
      </c>
      <c r="J265" s="50"/>
    </row>
    <row r="266" spans="8:8">
      <c r="A266" s="50" t="s">
        <v>125</v>
      </c>
      <c r="B266" s="50" t="s">
        <v>126</v>
      </c>
      <c r="C266" s="51">
        <v>150.0</v>
      </c>
      <c r="D266" s="110">
        <v>134.99</v>
      </c>
      <c r="E266" s="50" t="s">
        <v>75</v>
      </c>
      <c r="F266" s="110">
        <v>202.49</v>
      </c>
      <c r="G266" s="51">
        <v>14.0</v>
      </c>
      <c r="H266" s="50" t="s">
        <v>75</v>
      </c>
      <c r="I266" s="51">
        <v>21.0</v>
      </c>
      <c r="J266" s="50"/>
    </row>
    <row r="267" spans="8:8">
      <c r="A267" s="50" t="s">
        <v>131</v>
      </c>
      <c r="B267" s="50" t="s">
        <v>132</v>
      </c>
      <c r="C267" s="51">
        <v>26376.0</v>
      </c>
      <c r="D267" s="110">
        <v>245.3</v>
      </c>
      <c r="E267" s="50" t="s">
        <v>77</v>
      </c>
      <c r="F267" s="110">
        <v>6470.03</v>
      </c>
      <c r="G267" s="51">
        <v>5.5</v>
      </c>
      <c r="H267" s="50" t="s">
        <v>77</v>
      </c>
      <c r="I267" s="51">
        <v>145.07</v>
      </c>
      <c r="J267" s="50"/>
    </row>
    <row r="268" spans="8:8">
      <c r="A268" s="50" t="s">
        <v>251</v>
      </c>
      <c r="B268" s="50" t="s">
        <v>252</v>
      </c>
      <c r="C268" s="51">
        <v>5974.5</v>
      </c>
      <c r="D268" s="110">
        <v>375.14</v>
      </c>
      <c r="E268" s="50" t="s">
        <v>77</v>
      </c>
      <c r="F268" s="110">
        <v>2241.27</v>
      </c>
      <c r="G268" s="51">
        <v>6.0</v>
      </c>
      <c r="H268" s="50" t="s">
        <v>77</v>
      </c>
      <c r="I268" s="51">
        <v>35.85</v>
      </c>
      <c r="J268" s="50"/>
    </row>
    <row r="269" spans="8:8">
      <c r="A269" s="50" t="s">
        <v>321</v>
      </c>
      <c r="B269" s="50" t="s">
        <v>322</v>
      </c>
      <c r="C269" s="51">
        <v>370.0</v>
      </c>
      <c r="D269" s="110">
        <v>681.01</v>
      </c>
      <c r="E269" s="50" t="s">
        <v>77</v>
      </c>
      <c r="F269" s="110">
        <v>251.97</v>
      </c>
      <c r="G269" s="51">
        <v>6.25</v>
      </c>
      <c r="H269" s="50" t="s">
        <v>77</v>
      </c>
      <c r="I269" s="51">
        <v>2.31</v>
      </c>
      <c r="J269" s="50"/>
    </row>
    <row r="270" spans="8:8">
      <c r="A270" s="50" t="s">
        <v>323</v>
      </c>
      <c r="B270" s="50" t="s">
        <v>324</v>
      </c>
      <c r="C270" s="51">
        <v>740.0</v>
      </c>
      <c r="D270" s="110">
        <v>1603.41</v>
      </c>
      <c r="E270" s="50" t="s">
        <v>77</v>
      </c>
      <c r="F270" s="110">
        <v>1186.52</v>
      </c>
      <c r="G270" s="51">
        <v>9.0</v>
      </c>
      <c r="H270" s="50" t="s">
        <v>77</v>
      </c>
      <c r="I270" s="51">
        <v>6.66</v>
      </c>
      <c r="J270" s="50"/>
    </row>
    <row r="271" spans="8:8">
      <c r="A271" s="50" t="s">
        <v>141</v>
      </c>
      <c r="B271" s="50" t="s">
        <v>142</v>
      </c>
      <c r="C271" s="51">
        <v>225.0</v>
      </c>
      <c r="D271" s="110">
        <v>378.57</v>
      </c>
      <c r="E271" s="50" t="s">
        <v>75</v>
      </c>
      <c r="F271" s="110">
        <v>851.78</v>
      </c>
      <c r="G271" s="51">
        <v>10.0</v>
      </c>
      <c r="H271" s="50" t="s">
        <v>75</v>
      </c>
      <c r="I271" s="51">
        <v>22.5</v>
      </c>
      <c r="J271" s="50"/>
    </row>
    <row r="272" spans="8:8">
      <c r="A272" s="50" t="s">
        <v>143</v>
      </c>
      <c r="B272" s="50" t="s">
        <v>144</v>
      </c>
      <c r="C272" s="51">
        <v>75.0</v>
      </c>
      <c r="D272" s="110">
        <v>0.0</v>
      </c>
      <c r="E272" s="50" t="s">
        <v>76</v>
      </c>
      <c r="F272" s="110">
        <v>0.0</v>
      </c>
      <c r="G272" s="51">
        <v>0.15</v>
      </c>
      <c r="H272" s="50" t="s">
        <v>76</v>
      </c>
      <c r="I272" s="51">
        <v>11.25</v>
      </c>
      <c r="J272" s="50"/>
    </row>
    <row r="273" spans="8:8">
      <c r="A273" s="50"/>
      <c r="B273" s="50"/>
      <c r="C273" s="51"/>
      <c r="D273" s="110"/>
      <c r="E273" s="50"/>
      <c r="F273" s="110"/>
      <c r="G273" s="51"/>
      <c r="H273" s="50"/>
      <c r="I273" s="51"/>
      <c r="J273" s="50"/>
      <c r="K273" s="1">
        <f>SUM(F249:F273)</f>
        <v>20587.2</v>
      </c>
      <c r="L273" s="122">
        <f>SUM(I249:I273)</f>
        <v>560.17</v>
      </c>
    </row>
    <row r="274" spans="8:8">
      <c r="A274" s="115" t="s">
        <v>104</v>
      </c>
      <c r="B274" s="115"/>
      <c r="C274" s="115"/>
      <c r="D274" s="115"/>
      <c r="E274" s="115"/>
      <c r="F274" s="115"/>
      <c r="G274" s="115"/>
      <c r="H274" s="115"/>
      <c r="I274" s="115"/>
      <c r="J274" s="115"/>
    </row>
    <row r="275" spans="8:8">
      <c r="A275" s="123" t="s">
        <v>325</v>
      </c>
      <c r="B275" s="123" t="s">
        <v>326</v>
      </c>
      <c r="C275" s="124">
        <v>3.0</v>
      </c>
      <c r="D275" s="125">
        <v>0.0</v>
      </c>
      <c r="E275" s="123" t="s">
        <v>76</v>
      </c>
      <c r="F275" s="125">
        <v>0.0</v>
      </c>
      <c r="G275" s="124">
        <v>1.0</v>
      </c>
      <c r="H275" s="123" t="s">
        <v>76</v>
      </c>
      <c r="I275" s="124">
        <v>3.0</v>
      </c>
      <c r="J275" s="123"/>
    </row>
    <row r="276" spans="8:8">
      <c r="A276" s="123" t="s">
        <v>327</v>
      </c>
      <c r="B276" s="123" t="s">
        <v>328</v>
      </c>
      <c r="C276" s="124">
        <v>1.0</v>
      </c>
      <c r="D276" s="125">
        <v>0.0</v>
      </c>
      <c r="E276" s="123" t="s">
        <v>76</v>
      </c>
      <c r="F276" s="125">
        <v>0.0</v>
      </c>
      <c r="G276" s="124">
        <v>1.05</v>
      </c>
      <c r="H276" s="123" t="s">
        <v>76</v>
      </c>
      <c r="I276" s="124">
        <v>1.05</v>
      </c>
      <c r="J276" s="123"/>
    </row>
    <row r="277" spans="8:8">
      <c r="A277" s="123" t="s">
        <v>329</v>
      </c>
      <c r="B277" s="123" t="s">
        <v>330</v>
      </c>
      <c r="C277" s="124">
        <v>1.0</v>
      </c>
      <c r="D277" s="125">
        <v>0.0</v>
      </c>
      <c r="E277" s="123" t="s">
        <v>331</v>
      </c>
      <c r="F277" s="125">
        <v>0.0</v>
      </c>
      <c r="G277" s="124">
        <v>8.0</v>
      </c>
      <c r="H277" s="123" t="s">
        <v>76</v>
      </c>
      <c r="I277" s="124">
        <v>8.0</v>
      </c>
      <c r="J277" s="123"/>
    </row>
    <row r="278" spans="8:8">
      <c r="A278" s="123" t="s">
        <v>332</v>
      </c>
      <c r="B278" s="123" t="s">
        <v>333</v>
      </c>
      <c r="C278" s="124">
        <v>1.0</v>
      </c>
      <c r="D278" s="125">
        <v>0.0</v>
      </c>
      <c r="E278" s="123" t="s">
        <v>331</v>
      </c>
      <c r="F278" s="125">
        <v>0.0</v>
      </c>
      <c r="G278" s="124">
        <v>8.0</v>
      </c>
      <c r="H278" s="123" t="s">
        <v>76</v>
      </c>
      <c r="I278" s="124">
        <v>8.0</v>
      </c>
      <c r="J278" s="123"/>
    </row>
    <row r="279" spans="8:8">
      <c r="A279" s="123" t="s">
        <v>334</v>
      </c>
      <c r="B279" s="123" t="s">
        <v>330</v>
      </c>
      <c r="C279" s="124">
        <v>1.0</v>
      </c>
      <c r="D279" s="125">
        <v>0.0</v>
      </c>
      <c r="E279" s="123" t="s">
        <v>331</v>
      </c>
      <c r="F279" s="125">
        <v>0.0</v>
      </c>
      <c r="G279" s="124">
        <v>8.0</v>
      </c>
      <c r="H279" s="123" t="s">
        <v>76</v>
      </c>
      <c r="I279" s="124">
        <v>8.0</v>
      </c>
      <c r="J279" s="123"/>
    </row>
    <row r="280" spans="8:8">
      <c r="A280" s="123" t="s">
        <v>335</v>
      </c>
      <c r="B280" s="123" t="s">
        <v>330</v>
      </c>
      <c r="C280" s="124">
        <v>1.0</v>
      </c>
      <c r="D280" s="125">
        <v>0.0</v>
      </c>
      <c r="E280" s="123" t="s">
        <v>331</v>
      </c>
      <c r="F280" s="125">
        <v>0.0</v>
      </c>
      <c r="G280" s="124">
        <v>8.0</v>
      </c>
      <c r="H280" s="123" t="s">
        <v>76</v>
      </c>
      <c r="I280" s="124">
        <v>8.0</v>
      </c>
      <c r="J280" s="123"/>
    </row>
    <row r="281" spans="8:8">
      <c r="A281" s="123" t="s">
        <v>336</v>
      </c>
      <c r="B281" s="123" t="s">
        <v>337</v>
      </c>
      <c r="C281" s="124">
        <v>2.0</v>
      </c>
      <c r="D281" s="125">
        <v>0.0</v>
      </c>
      <c r="E281" s="123" t="s">
        <v>76</v>
      </c>
      <c r="F281" s="125">
        <v>0.0</v>
      </c>
      <c r="G281" s="124">
        <v>4.0</v>
      </c>
      <c r="H281" s="123" t="s">
        <v>76</v>
      </c>
      <c r="I281" s="124">
        <v>8.0</v>
      </c>
      <c r="J281" s="123"/>
    </row>
    <row r="282" spans="8:8">
      <c r="A282" s="50"/>
      <c r="B282" s="50"/>
      <c r="C282" s="51"/>
      <c r="D282" s="110"/>
      <c r="E282" s="50"/>
      <c r="F282" s="110"/>
      <c r="G282" s="51"/>
      <c r="H282" s="50"/>
      <c r="I282" s="51"/>
      <c r="J282" s="50"/>
      <c r="K282" s="1">
        <f>SUM(F275:F282)</f>
        <v>0.0</v>
      </c>
      <c r="L282" s="122">
        <f>SUM(I275:I282)</f>
        <v>44.05</v>
      </c>
    </row>
    <row r="283" spans="8:8">
      <c r="A283" s="115" t="s">
        <v>102</v>
      </c>
      <c r="B283" s="115"/>
      <c r="C283" s="115"/>
      <c r="D283" s="115"/>
      <c r="E283" s="115"/>
      <c r="F283" s="115"/>
      <c r="G283" s="115"/>
      <c r="H283" s="115"/>
      <c r="I283" s="115"/>
      <c r="J283" s="115"/>
    </row>
    <row r="284" spans="8:8">
      <c r="A284" s="50" t="s">
        <v>303</v>
      </c>
      <c r="B284" s="50" t="s">
        <v>304</v>
      </c>
      <c r="C284" s="51">
        <v>100.0</v>
      </c>
      <c r="D284" s="110">
        <v>249.08</v>
      </c>
      <c r="E284" s="50" t="s">
        <v>75</v>
      </c>
      <c r="F284" s="110">
        <v>249.08</v>
      </c>
      <c r="G284" s="51">
        <v>3.0</v>
      </c>
      <c r="H284" s="50" t="s">
        <v>75</v>
      </c>
      <c r="I284" s="51">
        <v>3.0</v>
      </c>
      <c r="J284" s="50"/>
    </row>
    <row r="285" spans="8:8">
      <c r="A285" s="50" t="s">
        <v>338</v>
      </c>
      <c r="B285" s="50" t="s">
        <v>339</v>
      </c>
      <c r="C285" s="51">
        <v>160.0</v>
      </c>
      <c r="D285" s="110">
        <v>311.04</v>
      </c>
      <c r="E285" s="50" t="s">
        <v>75</v>
      </c>
      <c r="F285" s="110">
        <v>497.66</v>
      </c>
      <c r="G285" s="51">
        <v>3.25</v>
      </c>
      <c r="H285" s="50" t="s">
        <v>75</v>
      </c>
      <c r="I285" s="51">
        <v>5.2</v>
      </c>
      <c r="J285" s="50"/>
    </row>
    <row r="286" spans="8:8">
      <c r="A286" s="50" t="s">
        <v>305</v>
      </c>
      <c r="B286" s="50" t="s">
        <v>306</v>
      </c>
      <c r="C286" s="51">
        <v>8.0</v>
      </c>
      <c r="D286" s="110">
        <v>916.96</v>
      </c>
      <c r="E286" s="50" t="s">
        <v>75</v>
      </c>
      <c r="F286" s="110">
        <v>73.36</v>
      </c>
      <c r="G286" s="51">
        <v>0.25</v>
      </c>
      <c r="H286" s="50" t="s">
        <v>76</v>
      </c>
      <c r="I286" s="51">
        <v>2.0</v>
      </c>
      <c r="J286" s="50"/>
    </row>
    <row r="287" spans="8:8">
      <c r="A287" s="50" t="s">
        <v>340</v>
      </c>
      <c r="B287" s="50" t="s">
        <v>341</v>
      </c>
      <c r="C287" s="51">
        <v>4.0</v>
      </c>
      <c r="D287" s="110">
        <v>1159.12</v>
      </c>
      <c r="E287" s="50" t="s">
        <v>75</v>
      </c>
      <c r="F287" s="110">
        <v>46.36</v>
      </c>
      <c r="G287" s="51">
        <v>0.3</v>
      </c>
      <c r="H287" s="50" t="s">
        <v>76</v>
      </c>
      <c r="I287" s="51">
        <v>1.2</v>
      </c>
      <c r="J287" s="50"/>
    </row>
    <row r="288" spans="8:8">
      <c r="A288" s="50" t="s">
        <v>311</v>
      </c>
      <c r="B288" s="50" t="s">
        <v>312</v>
      </c>
      <c r="C288" s="51">
        <v>6.0</v>
      </c>
      <c r="D288" s="110">
        <v>166.97</v>
      </c>
      <c r="E288" s="50" t="s">
        <v>75</v>
      </c>
      <c r="F288" s="110">
        <v>10.02</v>
      </c>
      <c r="G288" s="51">
        <v>0.09</v>
      </c>
      <c r="H288" s="50" t="s">
        <v>76</v>
      </c>
      <c r="I288" s="51">
        <v>0.54</v>
      </c>
      <c r="J288" s="50"/>
    </row>
    <row r="289" spans="8:8">
      <c r="A289" s="50" t="s">
        <v>342</v>
      </c>
      <c r="B289" s="50" t="s">
        <v>343</v>
      </c>
      <c r="C289" s="51">
        <v>2.0</v>
      </c>
      <c r="D289" s="110">
        <v>120.59</v>
      </c>
      <c r="E289" s="50" t="s">
        <v>75</v>
      </c>
      <c r="F289" s="110">
        <v>2.41</v>
      </c>
      <c r="G289" s="51">
        <v>0.12</v>
      </c>
      <c r="H289" s="50" t="s">
        <v>76</v>
      </c>
      <c r="I289" s="51">
        <v>0.24</v>
      </c>
      <c r="J289" s="50"/>
    </row>
    <row r="290" spans="8:8">
      <c r="A290" s="50" t="s">
        <v>315</v>
      </c>
      <c r="B290" s="50" t="s">
        <v>316</v>
      </c>
      <c r="C290" s="51">
        <v>18.0</v>
      </c>
      <c r="D290" s="110">
        <v>131.47</v>
      </c>
      <c r="E290" s="50" t="s">
        <v>75</v>
      </c>
      <c r="F290" s="110">
        <v>23.66</v>
      </c>
      <c r="G290" s="51">
        <v>0.09</v>
      </c>
      <c r="H290" s="50" t="s">
        <v>76</v>
      </c>
      <c r="I290" s="51">
        <v>1.62</v>
      </c>
      <c r="J290" s="50"/>
    </row>
    <row r="291" spans="8:8">
      <c r="A291" s="50" t="s">
        <v>344</v>
      </c>
      <c r="B291" s="50" t="s">
        <v>345</v>
      </c>
      <c r="C291" s="51">
        <v>20.0</v>
      </c>
      <c r="D291" s="110">
        <v>186.65</v>
      </c>
      <c r="E291" s="50" t="s">
        <v>75</v>
      </c>
      <c r="F291" s="110">
        <v>37.33</v>
      </c>
      <c r="G291" s="51">
        <v>0.11</v>
      </c>
      <c r="H291" s="50" t="s">
        <v>76</v>
      </c>
      <c r="I291" s="51">
        <v>2.2</v>
      </c>
      <c r="J291" s="50"/>
    </row>
    <row r="292" spans="8:8">
      <c r="A292" s="50" t="s">
        <v>346</v>
      </c>
      <c r="B292" s="50" t="s">
        <v>347</v>
      </c>
      <c r="C292" s="51">
        <v>6.0</v>
      </c>
      <c r="D292" s="110">
        <v>537.32</v>
      </c>
      <c r="E292" s="50" t="s">
        <v>75</v>
      </c>
      <c r="F292" s="110">
        <v>32.24</v>
      </c>
      <c r="G292" s="51">
        <v>0.33</v>
      </c>
      <c r="H292" s="50" t="s">
        <v>76</v>
      </c>
      <c r="I292" s="51">
        <v>1.98</v>
      </c>
      <c r="J292" s="50"/>
    </row>
    <row r="293" spans="8:8">
      <c r="A293" s="50" t="s">
        <v>348</v>
      </c>
      <c r="B293" s="50" t="s">
        <v>349</v>
      </c>
      <c r="C293" s="51">
        <v>2.0</v>
      </c>
      <c r="D293" s="110">
        <v>512.76</v>
      </c>
      <c r="E293" s="50" t="s">
        <v>75</v>
      </c>
      <c r="F293" s="110">
        <v>10.26</v>
      </c>
      <c r="G293" s="51">
        <v>0.44</v>
      </c>
      <c r="H293" s="50" t="s">
        <v>76</v>
      </c>
      <c r="I293" s="51">
        <v>0.88</v>
      </c>
      <c r="J293" s="50"/>
    </row>
    <row r="294" spans="8:8">
      <c r="A294" s="50" t="s">
        <v>350</v>
      </c>
      <c r="B294" s="50" t="s">
        <v>351</v>
      </c>
      <c r="C294" s="51">
        <v>12.5</v>
      </c>
      <c r="D294" s="110">
        <v>58.59</v>
      </c>
      <c r="E294" s="50" t="s">
        <v>75</v>
      </c>
      <c r="F294" s="110">
        <v>7.32</v>
      </c>
      <c r="G294" s="51">
        <v>7.0</v>
      </c>
      <c r="H294" s="50" t="s">
        <v>75</v>
      </c>
      <c r="I294" s="51">
        <v>0.88</v>
      </c>
      <c r="J294" s="50"/>
    </row>
    <row r="295" spans="8:8">
      <c r="A295" s="50" t="s">
        <v>352</v>
      </c>
      <c r="B295" s="50" t="s">
        <v>353</v>
      </c>
      <c r="C295" s="51">
        <v>20.0</v>
      </c>
      <c r="D295" s="110">
        <v>72.62</v>
      </c>
      <c r="E295" s="50" t="s">
        <v>75</v>
      </c>
      <c r="F295" s="110">
        <v>14.52</v>
      </c>
      <c r="G295" s="51">
        <v>8.0</v>
      </c>
      <c r="H295" s="50" t="s">
        <v>75</v>
      </c>
      <c r="I295" s="51">
        <v>1.6</v>
      </c>
      <c r="J295" s="50"/>
    </row>
    <row r="296" spans="8:8">
      <c r="A296" s="50" t="s">
        <v>321</v>
      </c>
      <c r="B296" s="50" t="s">
        <v>322</v>
      </c>
      <c r="C296" s="51">
        <v>145.0</v>
      </c>
      <c r="D296" s="110">
        <v>681.01</v>
      </c>
      <c r="E296" s="50" t="s">
        <v>77</v>
      </c>
      <c r="F296" s="110">
        <v>98.75</v>
      </c>
      <c r="G296" s="51">
        <v>6.25</v>
      </c>
      <c r="H296" s="50" t="s">
        <v>77</v>
      </c>
      <c r="I296" s="51">
        <v>0.91</v>
      </c>
      <c r="J296" s="50"/>
    </row>
    <row r="297" spans="8:8">
      <c r="A297" s="50" t="s">
        <v>354</v>
      </c>
      <c r="B297" s="50" t="s">
        <v>355</v>
      </c>
      <c r="C297" s="51">
        <v>175.0</v>
      </c>
      <c r="D297" s="110">
        <v>1047.77</v>
      </c>
      <c r="E297" s="50" t="s">
        <v>77</v>
      </c>
      <c r="F297" s="110">
        <v>183.36</v>
      </c>
      <c r="G297" s="51">
        <v>7.0</v>
      </c>
      <c r="H297" s="50" t="s">
        <v>77</v>
      </c>
      <c r="I297" s="51">
        <v>1.23</v>
      </c>
      <c r="J297" s="50"/>
    </row>
    <row r="298" spans="8:8">
      <c r="A298" s="50" t="s">
        <v>356</v>
      </c>
      <c r="B298" s="50" t="s">
        <v>357</v>
      </c>
      <c r="C298" s="51">
        <v>580.0</v>
      </c>
      <c r="D298" s="110">
        <v>2531.39</v>
      </c>
      <c r="E298" s="50" t="s">
        <v>77</v>
      </c>
      <c r="F298" s="110">
        <v>1468.21</v>
      </c>
      <c r="G298" s="51">
        <v>10.0</v>
      </c>
      <c r="H298" s="50" t="s">
        <v>77</v>
      </c>
      <c r="I298" s="51">
        <v>5.8</v>
      </c>
      <c r="J298" s="50"/>
    </row>
    <row r="299" spans="8:8">
      <c r="A299" s="50" t="s">
        <v>358</v>
      </c>
      <c r="B299" s="50" t="s">
        <v>359</v>
      </c>
      <c r="C299" s="51">
        <v>700.0</v>
      </c>
      <c r="D299" s="110">
        <v>2830.66</v>
      </c>
      <c r="E299" s="50" t="s">
        <v>77</v>
      </c>
      <c r="F299" s="110">
        <v>1981.46</v>
      </c>
      <c r="G299" s="51">
        <v>11.0</v>
      </c>
      <c r="H299" s="50" t="s">
        <v>77</v>
      </c>
      <c r="I299" s="51">
        <v>7.7</v>
      </c>
      <c r="J299" s="50"/>
    </row>
    <row r="300" spans="8:8">
      <c r="A300" s="50" t="s">
        <v>360</v>
      </c>
      <c r="B300" s="50" t="s">
        <v>361</v>
      </c>
      <c r="C300" s="51">
        <v>8.0</v>
      </c>
      <c r="D300" s="110">
        <v>0.0</v>
      </c>
      <c r="E300" s="50" t="s">
        <v>76</v>
      </c>
      <c r="F300" s="110">
        <v>0.0</v>
      </c>
      <c r="G300" s="51">
        <v>0.15</v>
      </c>
      <c r="H300" s="50" t="s">
        <v>76</v>
      </c>
      <c r="I300" s="51">
        <v>1.2</v>
      </c>
      <c r="J300" s="50"/>
    </row>
    <row r="301" spans="8:8">
      <c r="A301" s="50" t="s">
        <v>362</v>
      </c>
      <c r="B301" s="50" t="s">
        <v>363</v>
      </c>
      <c r="C301" s="51">
        <v>8.0</v>
      </c>
      <c r="D301" s="110">
        <v>0.0</v>
      </c>
      <c r="E301" s="50" t="s">
        <v>76</v>
      </c>
      <c r="F301" s="110">
        <v>0.0</v>
      </c>
      <c r="G301" s="51">
        <v>0.18</v>
      </c>
      <c r="H301" s="50" t="s">
        <v>76</v>
      </c>
      <c r="I301" s="51">
        <v>1.44</v>
      </c>
      <c r="J301" s="50"/>
    </row>
    <row r="302" spans="8:8">
      <c r="A302" s="50" t="s">
        <v>364</v>
      </c>
      <c r="B302" s="50" t="s">
        <v>365</v>
      </c>
      <c r="C302" s="51">
        <v>24.0</v>
      </c>
      <c r="D302" s="110">
        <v>0.0</v>
      </c>
      <c r="E302" s="50" t="s">
        <v>76</v>
      </c>
      <c r="F302" s="110">
        <v>0.0</v>
      </c>
      <c r="G302" s="51">
        <v>0.2</v>
      </c>
      <c r="H302" s="50" t="s">
        <v>76</v>
      </c>
      <c r="I302" s="51">
        <v>4.8</v>
      </c>
      <c r="J302" s="50"/>
    </row>
    <row r="303" spans="8:8">
      <c r="A303" s="50" t="s">
        <v>141</v>
      </c>
      <c r="B303" s="50" t="s">
        <v>142</v>
      </c>
      <c r="C303" s="51">
        <v>32.5</v>
      </c>
      <c r="D303" s="110">
        <v>378.57</v>
      </c>
      <c r="E303" s="50" t="s">
        <v>75</v>
      </c>
      <c r="F303" s="110">
        <v>123.04</v>
      </c>
      <c r="G303" s="51">
        <v>10.0</v>
      </c>
      <c r="H303" s="50" t="s">
        <v>75</v>
      </c>
      <c r="I303" s="51">
        <v>3.25</v>
      </c>
      <c r="J303" s="50"/>
    </row>
    <row r="304" spans="8:8">
      <c r="A304" s="50" t="s">
        <v>143</v>
      </c>
      <c r="B304" s="50" t="s">
        <v>144</v>
      </c>
      <c r="C304" s="51">
        <v>65.0</v>
      </c>
      <c r="D304" s="110">
        <v>0.0</v>
      </c>
      <c r="E304" s="50" t="s">
        <v>76</v>
      </c>
      <c r="F304" s="110">
        <v>0.0</v>
      </c>
      <c r="G304" s="51">
        <v>0.15</v>
      </c>
      <c r="H304" s="50" t="s">
        <v>76</v>
      </c>
      <c r="I304" s="51">
        <v>9.75</v>
      </c>
      <c r="J304" s="50"/>
    </row>
    <row r="305" spans="8:8">
      <c r="A305" s="50"/>
      <c r="B305" s="50"/>
      <c r="C305" s="51"/>
      <c r="D305" s="110"/>
      <c r="E305" s="50"/>
      <c r="F305" s="110"/>
      <c r="G305" s="51"/>
      <c r="H305" s="50"/>
      <c r="I305" s="51"/>
      <c r="J305" s="50"/>
      <c r="K305" s="1">
        <f>SUM(F284:F305)</f>
        <v>4859.04</v>
      </c>
      <c r="L305" s="122">
        <f>SUM(I284:I305)</f>
        <v>57.419999999999995</v>
      </c>
    </row>
    <row r="306" spans="8:8">
      <c r="A306" s="115" t="s">
        <v>85</v>
      </c>
      <c r="B306" s="115"/>
      <c r="C306" s="115"/>
      <c r="D306" s="115"/>
      <c r="E306" s="115"/>
      <c r="F306" s="115"/>
      <c r="G306" s="115"/>
      <c r="H306" s="115"/>
      <c r="I306" s="115"/>
      <c r="J306" s="115"/>
    </row>
    <row r="307" spans="8:8">
      <c r="A307" s="50" t="s">
        <v>301</v>
      </c>
      <c r="B307" s="50" t="s">
        <v>302</v>
      </c>
      <c r="C307" s="51">
        <v>1110.0</v>
      </c>
      <c r="D307" s="110">
        <v>158.13</v>
      </c>
      <c r="E307" s="50" t="s">
        <v>75</v>
      </c>
      <c r="F307" s="110">
        <v>1755.24</v>
      </c>
      <c r="G307" s="51">
        <v>2.75</v>
      </c>
      <c r="H307" s="50" t="s">
        <v>75</v>
      </c>
      <c r="I307" s="51">
        <v>30.53</v>
      </c>
      <c r="J307" s="50"/>
    </row>
    <row r="308" spans="8:8">
      <c r="A308" s="50" t="s">
        <v>338</v>
      </c>
      <c r="B308" s="50" t="s">
        <v>339</v>
      </c>
      <c r="C308" s="51">
        <v>690.0</v>
      </c>
      <c r="D308" s="110">
        <v>311.04</v>
      </c>
      <c r="E308" s="50" t="s">
        <v>75</v>
      </c>
      <c r="F308" s="110">
        <v>2146.18</v>
      </c>
      <c r="G308" s="51">
        <v>3.25</v>
      </c>
      <c r="H308" s="50" t="s">
        <v>75</v>
      </c>
      <c r="I308" s="51">
        <v>22.43</v>
      </c>
      <c r="J308" s="50"/>
    </row>
    <row r="309" spans="8:8">
      <c r="A309" s="50" t="s">
        <v>372</v>
      </c>
      <c r="B309" s="50" t="s">
        <v>373</v>
      </c>
      <c r="C309" s="51">
        <v>245.0</v>
      </c>
      <c r="D309" s="110">
        <v>944.46</v>
      </c>
      <c r="E309" s="50" t="s">
        <v>75</v>
      </c>
      <c r="F309" s="110">
        <v>2313.93</v>
      </c>
      <c r="G309" s="51">
        <v>7.0</v>
      </c>
      <c r="H309" s="50" t="s">
        <v>75</v>
      </c>
      <c r="I309" s="51">
        <v>17.15</v>
      </c>
      <c r="J309" s="50"/>
    </row>
    <row r="310" spans="8:8">
      <c r="A310" s="50" t="s">
        <v>374</v>
      </c>
      <c r="B310" s="50" t="s">
        <v>375</v>
      </c>
      <c r="C310" s="51">
        <v>660.0</v>
      </c>
      <c r="D310" s="110">
        <v>574.99</v>
      </c>
      <c r="E310" s="50" t="s">
        <v>75</v>
      </c>
      <c r="F310" s="110">
        <v>3794.93</v>
      </c>
      <c r="G310" s="51">
        <v>8.0</v>
      </c>
      <c r="H310" s="50" t="s">
        <v>75</v>
      </c>
      <c r="I310" s="51">
        <v>52.8</v>
      </c>
      <c r="J310" s="50"/>
    </row>
    <row r="311" spans="8:8">
      <c r="A311" s="50" t="s">
        <v>340</v>
      </c>
      <c r="B311" s="50" t="s">
        <v>341</v>
      </c>
      <c r="C311" s="51">
        <v>46.0</v>
      </c>
      <c r="D311" s="110">
        <v>1159.12</v>
      </c>
      <c r="E311" s="50" t="s">
        <v>75</v>
      </c>
      <c r="F311" s="110">
        <v>533.2</v>
      </c>
      <c r="G311" s="51">
        <v>0.3</v>
      </c>
      <c r="H311" s="50" t="s">
        <v>76</v>
      </c>
      <c r="I311" s="51">
        <v>13.8</v>
      </c>
      <c r="J311" s="50"/>
    </row>
    <row r="312" spans="8:8">
      <c r="A312" s="50" t="s">
        <v>309</v>
      </c>
      <c r="B312" s="50" t="s">
        <v>310</v>
      </c>
      <c r="C312" s="51">
        <v>111.0</v>
      </c>
      <c r="D312" s="110">
        <v>150.15</v>
      </c>
      <c r="E312" s="50" t="s">
        <v>75</v>
      </c>
      <c r="F312" s="110">
        <v>166.67</v>
      </c>
      <c r="G312" s="51">
        <v>0.07</v>
      </c>
      <c r="H312" s="50" t="s">
        <v>76</v>
      </c>
      <c r="I312" s="51">
        <v>7.77</v>
      </c>
      <c r="J312" s="50"/>
    </row>
    <row r="313" spans="8:8">
      <c r="A313" s="50" t="s">
        <v>342</v>
      </c>
      <c r="B313" s="50" t="s">
        <v>343</v>
      </c>
      <c r="C313" s="51">
        <v>46.0</v>
      </c>
      <c r="D313" s="110">
        <v>120.59</v>
      </c>
      <c r="E313" s="50" t="s">
        <v>75</v>
      </c>
      <c r="F313" s="110">
        <v>55.47</v>
      </c>
      <c r="G313" s="51">
        <v>0.12</v>
      </c>
      <c r="H313" s="50" t="s">
        <v>76</v>
      </c>
      <c r="I313" s="51">
        <v>5.52</v>
      </c>
      <c r="J313" s="50"/>
    </row>
    <row r="314" spans="8:8">
      <c r="A314" s="50" t="s">
        <v>376</v>
      </c>
      <c r="B314" s="50" t="s">
        <v>377</v>
      </c>
      <c r="C314" s="51">
        <v>64.0</v>
      </c>
      <c r="D314" s="110">
        <v>5.43</v>
      </c>
      <c r="E314" s="50" t="s">
        <v>76</v>
      </c>
      <c r="F314" s="110">
        <v>347.52</v>
      </c>
      <c r="G314" s="51">
        <v>0.34</v>
      </c>
      <c r="H314" s="50" t="s">
        <v>76</v>
      </c>
      <c r="I314" s="51">
        <v>21.76</v>
      </c>
      <c r="J314" s="50"/>
    </row>
    <row r="315" spans="8:8">
      <c r="A315" s="50" t="s">
        <v>344</v>
      </c>
      <c r="B315" s="50" t="s">
        <v>345</v>
      </c>
      <c r="C315" s="51">
        <v>115.0</v>
      </c>
      <c r="D315" s="110">
        <v>186.65</v>
      </c>
      <c r="E315" s="50" t="s">
        <v>75</v>
      </c>
      <c r="F315" s="110">
        <v>214.65</v>
      </c>
      <c r="G315" s="51">
        <v>0.11</v>
      </c>
      <c r="H315" s="50" t="s">
        <v>76</v>
      </c>
      <c r="I315" s="51">
        <v>12.65</v>
      </c>
      <c r="J315" s="50"/>
    </row>
    <row r="316" spans="8:8">
      <c r="A316" s="50" t="s">
        <v>378</v>
      </c>
      <c r="B316" s="50" t="s">
        <v>379</v>
      </c>
      <c r="C316" s="51">
        <v>24.5</v>
      </c>
      <c r="D316" s="110">
        <v>888.36</v>
      </c>
      <c r="E316" s="50" t="s">
        <v>75</v>
      </c>
      <c r="F316" s="110">
        <v>217.65</v>
      </c>
      <c r="G316" s="51">
        <v>0.24</v>
      </c>
      <c r="H316" s="50" t="s">
        <v>76</v>
      </c>
      <c r="I316" s="51">
        <v>5.88</v>
      </c>
      <c r="J316" s="50"/>
    </row>
    <row r="317" spans="8:8">
      <c r="A317" s="50" t="s">
        <v>380</v>
      </c>
      <c r="B317" s="50" t="s">
        <v>381</v>
      </c>
      <c r="C317" s="51">
        <v>111.0</v>
      </c>
      <c r="D317" s="110">
        <v>26.38</v>
      </c>
      <c r="E317" s="50" t="s">
        <v>75</v>
      </c>
      <c r="F317" s="110">
        <v>29.28</v>
      </c>
      <c r="G317" s="51">
        <v>0.08</v>
      </c>
      <c r="H317" s="50" t="s">
        <v>76</v>
      </c>
      <c r="I317" s="51">
        <v>8.88</v>
      </c>
      <c r="J317" s="50"/>
    </row>
    <row r="318" spans="8:8">
      <c r="A318" s="50" t="s">
        <v>382</v>
      </c>
      <c r="B318" s="50" t="s">
        <v>383</v>
      </c>
      <c r="C318" s="51">
        <v>46.0</v>
      </c>
      <c r="D318" s="110">
        <v>21.72</v>
      </c>
      <c r="E318" s="50" t="s">
        <v>75</v>
      </c>
      <c r="F318" s="110">
        <v>9.99</v>
      </c>
      <c r="G318" s="51">
        <v>0.11</v>
      </c>
      <c r="H318" s="50" t="s">
        <v>76</v>
      </c>
      <c r="I318" s="51">
        <v>5.06</v>
      </c>
      <c r="J318" s="50"/>
    </row>
    <row r="319" spans="8:8">
      <c r="A319" s="50" t="s">
        <v>384</v>
      </c>
      <c r="B319" s="50" t="s">
        <v>385</v>
      </c>
      <c r="C319" s="51">
        <v>64.0</v>
      </c>
      <c r="D319" s="110">
        <v>105.38</v>
      </c>
      <c r="E319" s="50" t="s">
        <v>75</v>
      </c>
      <c r="F319" s="110">
        <v>67.44</v>
      </c>
      <c r="G319" s="51">
        <v>0.29</v>
      </c>
      <c r="H319" s="50" t="s">
        <v>76</v>
      </c>
      <c r="I319" s="51">
        <v>18.56</v>
      </c>
      <c r="J319" s="50"/>
    </row>
    <row r="320" spans="8:8">
      <c r="A320" s="50" t="s">
        <v>386</v>
      </c>
      <c r="B320" s="50" t="s">
        <v>387</v>
      </c>
      <c r="C320" s="51">
        <v>46.0</v>
      </c>
      <c r="D320" s="110">
        <v>4513.39</v>
      </c>
      <c r="E320" s="50" t="s">
        <v>75</v>
      </c>
      <c r="F320" s="110">
        <v>2076.16</v>
      </c>
      <c r="G320" s="51">
        <v>0.13</v>
      </c>
      <c r="H320" s="50" t="s">
        <v>76</v>
      </c>
      <c r="I320" s="51">
        <v>5.98</v>
      </c>
      <c r="J320" s="50"/>
    </row>
    <row r="321" spans="8:8">
      <c r="A321" s="50" t="s">
        <v>317</v>
      </c>
      <c r="B321" s="50" t="s">
        <v>318</v>
      </c>
      <c r="C321" s="51">
        <v>111.0</v>
      </c>
      <c r="D321" s="110">
        <v>15.2</v>
      </c>
      <c r="E321" s="50" t="s">
        <v>75</v>
      </c>
      <c r="F321" s="110">
        <v>16.87</v>
      </c>
      <c r="G321" s="51">
        <v>2.29</v>
      </c>
      <c r="H321" s="50" t="s">
        <v>75</v>
      </c>
      <c r="I321" s="51">
        <v>2.54</v>
      </c>
      <c r="J321" s="50"/>
    </row>
    <row r="322" spans="8:8">
      <c r="A322" s="50" t="s">
        <v>388</v>
      </c>
      <c r="B322" s="50" t="s">
        <v>389</v>
      </c>
      <c r="C322" s="51">
        <v>7.5</v>
      </c>
      <c r="D322" s="110">
        <v>119.2</v>
      </c>
      <c r="E322" s="50" t="s">
        <v>75</v>
      </c>
      <c r="F322" s="110">
        <v>8.94</v>
      </c>
      <c r="G322" s="51">
        <v>2.44</v>
      </c>
      <c r="H322" s="50" t="s">
        <v>75</v>
      </c>
      <c r="I322" s="51">
        <v>0.18</v>
      </c>
      <c r="J322" s="50"/>
    </row>
    <row r="323" spans="8:8">
      <c r="A323" s="50" t="s">
        <v>390</v>
      </c>
      <c r="B323" s="50" t="s">
        <v>391</v>
      </c>
      <c r="C323" s="51">
        <v>30.625</v>
      </c>
      <c r="D323" s="110">
        <v>892.2</v>
      </c>
      <c r="E323" s="50" t="s">
        <v>75</v>
      </c>
      <c r="F323" s="110">
        <v>273.24</v>
      </c>
      <c r="G323" s="51">
        <v>20.0</v>
      </c>
      <c r="H323" s="50" t="s">
        <v>75</v>
      </c>
      <c r="I323" s="51">
        <v>6.13</v>
      </c>
      <c r="J323" s="50"/>
    </row>
    <row r="324" spans="8:8">
      <c r="A324" s="50" t="s">
        <v>352</v>
      </c>
      <c r="B324" s="50" t="s">
        <v>353</v>
      </c>
      <c r="C324" s="51">
        <v>86.25</v>
      </c>
      <c r="D324" s="110">
        <v>72.62</v>
      </c>
      <c r="E324" s="50" t="s">
        <v>75</v>
      </c>
      <c r="F324" s="110">
        <v>62.63</v>
      </c>
      <c r="G324" s="51">
        <v>8.0</v>
      </c>
      <c r="H324" s="50" t="s">
        <v>75</v>
      </c>
      <c r="I324" s="51">
        <v>6.9</v>
      </c>
      <c r="J324" s="50"/>
    </row>
    <row r="325" spans="8:8">
      <c r="A325" s="50" t="s">
        <v>392</v>
      </c>
      <c r="B325" s="50" t="s">
        <v>393</v>
      </c>
      <c r="C325" s="51">
        <v>75.0</v>
      </c>
      <c r="D325" s="110">
        <v>150.91</v>
      </c>
      <c r="E325" s="50" t="s">
        <v>75</v>
      </c>
      <c r="F325" s="110">
        <v>113.18</v>
      </c>
      <c r="G325" s="51">
        <v>10.0</v>
      </c>
      <c r="H325" s="50" t="s">
        <v>75</v>
      </c>
      <c r="I325" s="51">
        <v>7.5</v>
      </c>
      <c r="J325" s="50"/>
    </row>
    <row r="326" spans="8:8">
      <c r="A326" s="50" t="s">
        <v>119</v>
      </c>
      <c r="B326" s="50" t="s">
        <v>120</v>
      </c>
      <c r="C326" s="51">
        <v>666.5</v>
      </c>
      <c r="D326" s="110">
        <v>97.57</v>
      </c>
      <c r="E326" s="50" t="s">
        <v>75</v>
      </c>
      <c r="F326" s="110">
        <v>650.3</v>
      </c>
      <c r="G326" s="51">
        <v>6.29</v>
      </c>
      <c r="H326" s="50" t="s">
        <v>75</v>
      </c>
      <c r="I326" s="51">
        <v>41.92</v>
      </c>
      <c r="J326" s="50"/>
    </row>
    <row r="327" spans="8:8">
      <c r="A327" s="50" t="s">
        <v>121</v>
      </c>
      <c r="B327" s="50" t="s">
        <v>122</v>
      </c>
      <c r="C327" s="51">
        <v>666.5</v>
      </c>
      <c r="D327" s="110">
        <v>53.52</v>
      </c>
      <c r="E327" s="50" t="s">
        <v>75</v>
      </c>
      <c r="F327" s="110">
        <v>356.71</v>
      </c>
      <c r="G327" s="51">
        <v>0.2</v>
      </c>
      <c r="H327" s="50" t="s">
        <v>75</v>
      </c>
      <c r="I327" s="51">
        <v>1.33</v>
      </c>
      <c r="J327" s="50"/>
    </row>
    <row r="328" spans="8:8">
      <c r="A328" s="50" t="s">
        <v>123</v>
      </c>
      <c r="B328" s="50" t="s">
        <v>124</v>
      </c>
      <c r="C328" s="51">
        <v>166.625</v>
      </c>
      <c r="D328" s="110">
        <v>20.1</v>
      </c>
      <c r="E328" s="50" t="s">
        <v>75</v>
      </c>
      <c r="F328" s="110">
        <v>33.49</v>
      </c>
      <c r="G328" s="51">
        <v>3.0</v>
      </c>
      <c r="H328" s="50" t="s">
        <v>75</v>
      </c>
      <c r="I328" s="51">
        <v>5.0</v>
      </c>
      <c r="J328" s="50"/>
    </row>
    <row r="329" spans="8:8">
      <c r="A329" s="50" t="s">
        <v>125</v>
      </c>
      <c r="B329" s="50" t="s">
        <v>126</v>
      </c>
      <c r="C329" s="51">
        <v>166.625</v>
      </c>
      <c r="D329" s="110">
        <v>134.99</v>
      </c>
      <c r="E329" s="50" t="s">
        <v>75</v>
      </c>
      <c r="F329" s="110">
        <v>224.93</v>
      </c>
      <c r="G329" s="51">
        <v>14.0</v>
      </c>
      <c r="H329" s="50" t="s">
        <v>75</v>
      </c>
      <c r="I329" s="51">
        <v>23.33</v>
      </c>
      <c r="J329" s="50"/>
    </row>
    <row r="330" spans="8:8">
      <c r="A330" s="50" t="s">
        <v>394</v>
      </c>
      <c r="B330" s="50" t="s">
        <v>395</v>
      </c>
      <c r="C330" s="51">
        <v>30.625</v>
      </c>
      <c r="D330" s="110">
        <v>207.12</v>
      </c>
      <c r="E330" s="50" t="s">
        <v>75</v>
      </c>
      <c r="F330" s="110">
        <v>63.43</v>
      </c>
      <c r="G330" s="51">
        <v>15.0</v>
      </c>
      <c r="H330" s="50" t="s">
        <v>75</v>
      </c>
      <c r="I330" s="51">
        <v>4.59</v>
      </c>
      <c r="J330" s="50"/>
    </row>
    <row r="331" spans="8:8">
      <c r="A331" s="50" t="s">
        <v>129</v>
      </c>
      <c r="B331" s="50" t="s">
        <v>130</v>
      </c>
      <c r="C331" s="51">
        <v>111.0</v>
      </c>
      <c r="D331" s="110">
        <v>215.8</v>
      </c>
      <c r="E331" s="50" t="s">
        <v>75</v>
      </c>
      <c r="F331" s="110">
        <v>239.54</v>
      </c>
      <c r="G331" s="51">
        <v>0.2</v>
      </c>
      <c r="H331" s="50" t="s">
        <v>76</v>
      </c>
      <c r="I331" s="51">
        <v>22.2</v>
      </c>
      <c r="J331" s="50"/>
    </row>
    <row r="332" spans="8:8">
      <c r="A332" s="50" t="s">
        <v>396</v>
      </c>
      <c r="B332" s="50" t="s">
        <v>397</v>
      </c>
      <c r="C332" s="51">
        <v>3.0</v>
      </c>
      <c r="D332" s="110">
        <v>657.94</v>
      </c>
      <c r="E332" s="50" t="s">
        <v>75</v>
      </c>
      <c r="F332" s="110">
        <v>19.74</v>
      </c>
      <c r="G332" s="51">
        <v>0.25</v>
      </c>
      <c r="H332" s="50" t="s">
        <v>76</v>
      </c>
      <c r="I332" s="51">
        <v>0.75</v>
      </c>
      <c r="J332" s="50"/>
    </row>
    <row r="333" spans="8:8">
      <c r="A333" s="50" t="s">
        <v>226</v>
      </c>
      <c r="B333" s="50" t="s">
        <v>227</v>
      </c>
      <c r="C333" s="51">
        <v>2895.75</v>
      </c>
      <c r="D333" s="110">
        <v>56.85</v>
      </c>
      <c r="E333" s="50" t="s">
        <v>77</v>
      </c>
      <c r="F333" s="110">
        <v>164.62</v>
      </c>
      <c r="G333" s="51">
        <v>2.0</v>
      </c>
      <c r="H333" s="50" t="s">
        <v>77</v>
      </c>
      <c r="I333" s="51">
        <v>5.79</v>
      </c>
      <c r="J333" s="50"/>
    </row>
    <row r="334" spans="8:8">
      <c r="A334" s="50" t="s">
        <v>228</v>
      </c>
      <c r="B334" s="50" t="s">
        <v>229</v>
      </c>
      <c r="C334" s="51">
        <v>111.0</v>
      </c>
      <c r="D334" s="110">
        <v>103.2</v>
      </c>
      <c r="E334" s="50" t="s">
        <v>75</v>
      </c>
      <c r="F334" s="110">
        <v>114.55</v>
      </c>
      <c r="G334" s="51">
        <v>0.07</v>
      </c>
      <c r="H334" s="50" t="s">
        <v>76</v>
      </c>
      <c r="I334" s="51">
        <v>7.77</v>
      </c>
      <c r="J334" s="50"/>
    </row>
    <row r="335" spans="8:8">
      <c r="A335" s="50" t="s">
        <v>398</v>
      </c>
      <c r="B335" s="50" t="s">
        <v>399</v>
      </c>
      <c r="C335" s="51">
        <v>3.0</v>
      </c>
      <c r="D335" s="110">
        <v>142.42</v>
      </c>
      <c r="E335" s="50" t="s">
        <v>75</v>
      </c>
      <c r="F335" s="110">
        <v>4.27</v>
      </c>
      <c r="G335" s="51">
        <v>0.08</v>
      </c>
      <c r="H335" s="50" t="s">
        <v>76</v>
      </c>
      <c r="I335" s="51">
        <v>0.24</v>
      </c>
      <c r="J335" s="50"/>
    </row>
    <row r="336" spans="8:8">
      <c r="A336" s="50" t="s">
        <v>230</v>
      </c>
      <c r="B336" s="50" t="s">
        <v>231</v>
      </c>
      <c r="C336" s="51">
        <v>111.0</v>
      </c>
      <c r="D336" s="110">
        <v>0.33</v>
      </c>
      <c r="E336" s="50" t="s">
        <v>76</v>
      </c>
      <c r="F336" s="110">
        <v>36.63</v>
      </c>
      <c r="G336" s="51">
        <v>0.08</v>
      </c>
      <c r="H336" s="50" t="s">
        <v>76</v>
      </c>
      <c r="I336" s="51">
        <v>8.88</v>
      </c>
      <c r="J336" s="50"/>
    </row>
    <row r="337" spans="8:8">
      <c r="A337" s="50" t="s">
        <v>400</v>
      </c>
      <c r="B337" s="50" t="s">
        <v>401</v>
      </c>
      <c r="C337" s="51">
        <v>3.0</v>
      </c>
      <c r="D337" s="110">
        <v>1.64</v>
      </c>
      <c r="E337" s="50" t="s">
        <v>76</v>
      </c>
      <c r="F337" s="110">
        <v>4.92</v>
      </c>
      <c r="G337" s="51">
        <v>0.08</v>
      </c>
      <c r="H337" s="50" t="s">
        <v>76</v>
      </c>
      <c r="I337" s="51">
        <v>0.24</v>
      </c>
      <c r="J337" s="50"/>
    </row>
    <row r="338" spans="8:8">
      <c r="A338" s="50" t="s">
        <v>141</v>
      </c>
      <c r="B338" s="50" t="s">
        <v>142</v>
      </c>
      <c r="C338" s="51">
        <v>297.25</v>
      </c>
      <c r="D338" s="110">
        <v>378.57</v>
      </c>
      <c r="E338" s="50" t="s">
        <v>75</v>
      </c>
      <c r="F338" s="110">
        <v>1125.3</v>
      </c>
      <c r="G338" s="51">
        <v>10.0</v>
      </c>
      <c r="H338" s="50" t="s">
        <v>75</v>
      </c>
      <c r="I338" s="51">
        <v>29.73</v>
      </c>
      <c r="J338" s="50"/>
    </row>
    <row r="339" spans="8:8">
      <c r="A339" s="50" t="s">
        <v>143</v>
      </c>
      <c r="B339" s="50" t="s">
        <v>144</v>
      </c>
      <c r="C339" s="51">
        <v>390.5</v>
      </c>
      <c r="D339" s="110">
        <v>0.0</v>
      </c>
      <c r="E339" s="50" t="s">
        <v>76</v>
      </c>
      <c r="F339" s="110">
        <v>0.0</v>
      </c>
      <c r="G339" s="51">
        <v>0.15</v>
      </c>
      <c r="H339" s="50" t="s">
        <v>76</v>
      </c>
      <c r="I339" s="51">
        <v>58.58</v>
      </c>
      <c r="J339" s="50"/>
    </row>
    <row r="340" spans="8:8">
      <c r="A340" s="50" t="s">
        <v>145</v>
      </c>
      <c r="B340" s="50" t="s">
        <v>146</v>
      </c>
      <c r="C340" s="51">
        <v>9.0</v>
      </c>
      <c r="D340" s="110">
        <v>145.79</v>
      </c>
      <c r="E340" s="50" t="s">
        <v>77</v>
      </c>
      <c r="F340" s="110">
        <v>1.31</v>
      </c>
      <c r="G340" s="51">
        <v>1.75</v>
      </c>
      <c r="H340" s="50" t="s">
        <v>75</v>
      </c>
      <c r="I340" s="51">
        <v>0.16</v>
      </c>
      <c r="J340" s="50"/>
    </row>
    <row r="341" spans="8:8">
      <c r="A341" s="50" t="s">
        <v>402</v>
      </c>
      <c r="B341" s="50" t="s">
        <v>403</v>
      </c>
      <c r="C341" s="51">
        <v>150.0</v>
      </c>
      <c r="D341" s="110">
        <v>40.0</v>
      </c>
      <c r="E341" s="50" t="s">
        <v>420</v>
      </c>
      <c r="F341" s="110">
        <f>D341*C341</f>
        <v>6000.0</v>
      </c>
      <c r="G341" s="51">
        <v>13.5</v>
      </c>
      <c r="H341" s="50" t="s">
        <v>75</v>
      </c>
      <c r="I341" s="51">
        <v>20.25</v>
      </c>
      <c r="J341" s="50"/>
    </row>
    <row r="342" spans="8:8">
      <c r="A342" s="50" t="s">
        <v>404</v>
      </c>
      <c r="B342" s="50" t="s">
        <v>405</v>
      </c>
      <c r="C342" s="51">
        <v>190.0</v>
      </c>
      <c r="D342" s="110">
        <v>50.0</v>
      </c>
      <c r="E342" s="50" t="s">
        <v>420</v>
      </c>
      <c r="F342" s="110">
        <f>D342*C342</f>
        <v>9500.0</v>
      </c>
      <c r="G342" s="51">
        <v>16.0</v>
      </c>
      <c r="H342" s="50" t="s">
        <v>75</v>
      </c>
      <c r="I342" s="51">
        <v>30.4</v>
      </c>
      <c r="J342" s="50"/>
    </row>
    <row r="343" spans="8:8">
      <c r="A343" s="50" t="s">
        <v>406</v>
      </c>
      <c r="B343" s="50" t="s">
        <v>407</v>
      </c>
      <c r="C343" s="51">
        <v>28.0</v>
      </c>
      <c r="D343" s="110">
        <v>1000.0</v>
      </c>
      <c r="E343" s="50" t="s">
        <v>76</v>
      </c>
      <c r="F343" s="110">
        <v>28000.0</v>
      </c>
      <c r="G343" s="51">
        <v>4.0</v>
      </c>
      <c r="H343" s="50" t="s">
        <v>76</v>
      </c>
      <c r="I343" s="51">
        <v>112.0</v>
      </c>
      <c r="J343" s="50"/>
    </row>
    <row r="344" spans="8:8">
      <c r="A344" s="50" t="s">
        <v>408</v>
      </c>
      <c r="B344" s="50" t="s">
        <v>409</v>
      </c>
      <c r="C344" s="51">
        <v>1.0</v>
      </c>
      <c r="D344" s="110">
        <v>300.0</v>
      </c>
      <c r="E344" s="50" t="s">
        <v>76</v>
      </c>
      <c r="F344" s="110">
        <v>300.0</v>
      </c>
      <c r="G344" s="51">
        <v>2.0</v>
      </c>
      <c r="H344" s="50" t="s">
        <v>76</v>
      </c>
      <c r="I344" s="51">
        <v>2.0</v>
      </c>
      <c r="J344" s="50"/>
    </row>
    <row r="345" spans="8:8">
      <c r="A345" s="50"/>
      <c r="B345" s="50"/>
      <c r="C345" s="51"/>
      <c r="D345" s="110"/>
      <c r="E345" s="50"/>
      <c r="F345" s="110"/>
      <c r="G345" s="51"/>
      <c r="H345" s="50"/>
      <c r="I345" s="51"/>
      <c r="J345" s="50"/>
      <c r="K345" s="1">
        <f>SUM(F307:F345)</f>
        <v>61042.91</v>
      </c>
      <c r="L345" s="122">
        <f>SUM(I307:I345)</f>
        <v>627.18</v>
      </c>
    </row>
    <row r="346" spans="8:8">
      <c r="A346" s="115" t="s">
        <v>101</v>
      </c>
      <c r="B346" s="115"/>
      <c r="C346" s="115"/>
      <c r="D346" s="115"/>
      <c r="E346" s="115"/>
      <c r="F346" s="115"/>
      <c r="G346" s="115"/>
      <c r="H346" s="115"/>
      <c r="I346" s="115"/>
      <c r="J346" s="115"/>
    </row>
    <row r="347" spans="8:8">
      <c r="A347" s="50" t="s">
        <v>105</v>
      </c>
      <c r="B347" s="50" t="s">
        <v>106</v>
      </c>
      <c r="C347" s="51">
        <v>1360.0</v>
      </c>
      <c r="D347" s="110">
        <v>98.69</v>
      </c>
      <c r="E347" s="50" t="s">
        <v>75</v>
      </c>
      <c r="F347" s="110">
        <v>1342.18</v>
      </c>
      <c r="G347" s="51">
        <v>2.7</v>
      </c>
      <c r="H347" s="50" t="s">
        <v>75</v>
      </c>
      <c r="I347" s="51">
        <v>36.72</v>
      </c>
      <c r="J347" s="50"/>
    </row>
    <row r="348" spans="8:8">
      <c r="A348" s="50" t="s">
        <v>303</v>
      </c>
      <c r="B348" s="50" t="s">
        <v>304</v>
      </c>
      <c r="C348" s="51">
        <v>20.0</v>
      </c>
      <c r="D348" s="110">
        <v>249.08</v>
      </c>
      <c r="E348" s="50" t="s">
        <v>75</v>
      </c>
      <c r="F348" s="110">
        <v>49.82</v>
      </c>
      <c r="G348" s="51">
        <v>3.0</v>
      </c>
      <c r="H348" s="50" t="s">
        <v>75</v>
      </c>
      <c r="I348" s="51">
        <v>0.6</v>
      </c>
      <c r="J348" s="50"/>
    </row>
    <row r="349" spans="8:8">
      <c r="A349" s="50" t="s">
        <v>109</v>
      </c>
      <c r="B349" s="50" t="s">
        <v>110</v>
      </c>
      <c r="C349" s="51">
        <v>136.0</v>
      </c>
      <c r="D349" s="110">
        <v>90.45</v>
      </c>
      <c r="E349" s="50" t="s">
        <v>75</v>
      </c>
      <c r="F349" s="110">
        <v>123.01</v>
      </c>
      <c r="G349" s="51">
        <v>0.06</v>
      </c>
      <c r="H349" s="50" t="s">
        <v>76</v>
      </c>
      <c r="I349" s="51">
        <v>8.16</v>
      </c>
      <c r="J349" s="50"/>
    </row>
    <row r="350" spans="8:8">
      <c r="A350" s="50" t="s">
        <v>311</v>
      </c>
      <c r="B350" s="50" t="s">
        <v>312</v>
      </c>
      <c r="C350" s="51">
        <v>2.0</v>
      </c>
      <c r="D350" s="110">
        <v>166.97</v>
      </c>
      <c r="E350" s="50" t="s">
        <v>75</v>
      </c>
      <c r="F350" s="110">
        <v>3.34</v>
      </c>
      <c r="G350" s="51">
        <v>0.09</v>
      </c>
      <c r="H350" s="50" t="s">
        <v>76</v>
      </c>
      <c r="I350" s="51">
        <v>0.18</v>
      </c>
      <c r="J350" s="50"/>
    </row>
    <row r="351" spans="8:8">
      <c r="A351" s="50" t="s">
        <v>218</v>
      </c>
      <c r="B351" s="50" t="s">
        <v>219</v>
      </c>
      <c r="C351" s="51">
        <v>136.0</v>
      </c>
      <c r="D351" s="110">
        <v>19.98</v>
      </c>
      <c r="E351" s="50" t="s">
        <v>75</v>
      </c>
      <c r="F351" s="110">
        <v>27.17</v>
      </c>
      <c r="G351" s="51">
        <v>0.07</v>
      </c>
      <c r="H351" s="50" t="s">
        <v>76</v>
      </c>
      <c r="I351" s="51">
        <v>9.52</v>
      </c>
      <c r="J351" s="50"/>
    </row>
    <row r="352" spans="8:8">
      <c r="A352" s="50" t="s">
        <v>410</v>
      </c>
      <c r="B352" s="50" t="s">
        <v>411</v>
      </c>
      <c r="C352" s="51">
        <v>2.0</v>
      </c>
      <c r="D352" s="110">
        <v>16.8</v>
      </c>
      <c r="E352" s="50" t="s">
        <v>75</v>
      </c>
      <c r="F352" s="110">
        <v>0.34</v>
      </c>
      <c r="G352" s="51">
        <v>0.09</v>
      </c>
      <c r="H352" s="50" t="s">
        <v>76</v>
      </c>
      <c r="I352" s="51">
        <v>0.18</v>
      </c>
      <c r="J352" s="50"/>
    </row>
    <row r="353" spans="8:8">
      <c r="A353" s="50" t="s">
        <v>115</v>
      </c>
      <c r="B353" s="50" t="s">
        <v>116</v>
      </c>
      <c r="C353" s="51">
        <v>136.0</v>
      </c>
      <c r="D353" s="110">
        <v>22.8</v>
      </c>
      <c r="E353" s="50" t="s">
        <v>75</v>
      </c>
      <c r="F353" s="110">
        <v>31.01</v>
      </c>
      <c r="G353" s="51">
        <v>2.3</v>
      </c>
      <c r="H353" s="50" t="s">
        <v>75</v>
      </c>
      <c r="I353" s="51">
        <v>3.13</v>
      </c>
      <c r="J353" s="50"/>
    </row>
    <row r="354" spans="8:8">
      <c r="A354" s="50" t="s">
        <v>319</v>
      </c>
      <c r="B354" s="50" t="s">
        <v>320</v>
      </c>
      <c r="C354" s="51">
        <v>2.0</v>
      </c>
      <c r="D354" s="110">
        <v>31.24</v>
      </c>
      <c r="E354" s="50" t="s">
        <v>75</v>
      </c>
      <c r="F354" s="110">
        <v>0.62</v>
      </c>
      <c r="G354" s="51">
        <v>2.44</v>
      </c>
      <c r="H354" s="50" t="s">
        <v>75</v>
      </c>
      <c r="I354" s="51">
        <v>0.05</v>
      </c>
      <c r="J354" s="50"/>
    </row>
    <row r="355" spans="8:8">
      <c r="A355" s="50" t="s">
        <v>129</v>
      </c>
      <c r="B355" s="50" t="s">
        <v>130</v>
      </c>
      <c r="C355" s="51">
        <v>138.0</v>
      </c>
      <c r="D355" s="110">
        <v>215.8</v>
      </c>
      <c r="E355" s="50" t="s">
        <v>75</v>
      </c>
      <c r="F355" s="110">
        <v>297.8</v>
      </c>
      <c r="G355" s="51">
        <v>0.2</v>
      </c>
      <c r="H355" s="50" t="s">
        <v>76</v>
      </c>
      <c r="I355" s="51">
        <v>27.6</v>
      </c>
      <c r="J355" s="50"/>
    </row>
    <row r="356" spans="8:8">
      <c r="A356" s="50" t="s">
        <v>226</v>
      </c>
      <c r="B356" s="50" t="s">
        <v>227</v>
      </c>
      <c r="C356" s="51">
        <v>1518.0</v>
      </c>
      <c r="D356" s="110">
        <v>56.85</v>
      </c>
      <c r="E356" s="50" t="s">
        <v>77</v>
      </c>
      <c r="F356" s="110">
        <v>86.3</v>
      </c>
      <c r="G356" s="51">
        <v>2.0</v>
      </c>
      <c r="H356" s="50" t="s">
        <v>77</v>
      </c>
      <c r="I356" s="51">
        <v>3.04</v>
      </c>
      <c r="J356" s="50"/>
    </row>
    <row r="357" spans="8:8">
      <c r="A357" s="50" t="s">
        <v>228</v>
      </c>
      <c r="B357" s="50" t="s">
        <v>229</v>
      </c>
      <c r="C357" s="51">
        <v>138.0</v>
      </c>
      <c r="D357" s="110">
        <v>103.2</v>
      </c>
      <c r="E357" s="50" t="s">
        <v>75</v>
      </c>
      <c r="F357" s="110">
        <v>142.42</v>
      </c>
      <c r="G357" s="51">
        <v>0.07</v>
      </c>
      <c r="H357" s="50" t="s">
        <v>76</v>
      </c>
      <c r="I357" s="51">
        <v>9.66</v>
      </c>
      <c r="J357" s="50"/>
    </row>
    <row r="358" spans="8:8">
      <c r="A358" s="50" t="s">
        <v>230</v>
      </c>
      <c r="B358" s="50" t="s">
        <v>231</v>
      </c>
      <c r="C358" s="51">
        <v>138.0</v>
      </c>
      <c r="D358" s="110">
        <v>0.33</v>
      </c>
      <c r="E358" s="50" t="s">
        <v>76</v>
      </c>
      <c r="F358" s="110">
        <v>45.54</v>
      </c>
      <c r="G358" s="51">
        <v>0.08</v>
      </c>
      <c r="H358" s="50" t="s">
        <v>76</v>
      </c>
      <c r="I358" s="51">
        <v>11.04</v>
      </c>
      <c r="J358" s="50"/>
    </row>
    <row r="359" spans="8:8">
      <c r="A359" s="50"/>
      <c r="B359" s="50"/>
      <c r="C359" s="51"/>
      <c r="D359" s="110"/>
      <c r="E359" s="50"/>
      <c r="F359" s="110"/>
      <c r="G359" s="51"/>
      <c r="H359" s="50"/>
      <c r="I359" s="51"/>
      <c r="J359" s="50"/>
      <c r="K359" s="1">
        <f>SUM(F347:F359)</f>
        <v>2149.5499999999997</v>
      </c>
      <c r="L359" s="122">
        <f>SUM(I347:I359)</f>
        <v>109.88000000000002</v>
      </c>
    </row>
    <row r="360" spans="8:8">
      <c r="A360" s="115" t="s">
        <v>412</v>
      </c>
      <c r="B360" s="115"/>
      <c r="C360" s="115"/>
      <c r="D360" s="115"/>
      <c r="E360" s="115"/>
      <c r="F360" s="115"/>
      <c r="G360" s="115"/>
      <c r="H360" s="115"/>
      <c r="I360" s="115"/>
      <c r="J360" s="115"/>
    </row>
    <row r="361" spans="8:8">
      <c r="A361" s="50" t="s">
        <v>301</v>
      </c>
      <c r="B361" s="50" t="s">
        <v>302</v>
      </c>
      <c r="C361" s="51">
        <v>10.0</v>
      </c>
      <c r="D361" s="110">
        <v>158.13</v>
      </c>
      <c r="E361" s="50" t="s">
        <v>75</v>
      </c>
      <c r="F361" s="110">
        <v>15.81</v>
      </c>
      <c r="G361" s="51">
        <v>2.75</v>
      </c>
      <c r="H361" s="50" t="s">
        <v>75</v>
      </c>
      <c r="I361" s="51">
        <v>0.28</v>
      </c>
      <c r="J361" s="50"/>
    </row>
    <row r="362" spans="8:8">
      <c r="A362" s="50" t="s">
        <v>303</v>
      </c>
      <c r="B362" s="50" t="s">
        <v>304</v>
      </c>
      <c r="C362" s="51">
        <v>430.0</v>
      </c>
      <c r="D362" s="110">
        <v>249.08</v>
      </c>
      <c r="E362" s="50" t="s">
        <v>75</v>
      </c>
      <c r="F362" s="110">
        <v>1071.04</v>
      </c>
      <c r="G362" s="51">
        <v>3.0</v>
      </c>
      <c r="H362" s="50" t="s">
        <v>75</v>
      </c>
      <c r="I362" s="51">
        <v>12.9</v>
      </c>
      <c r="J362" s="50"/>
    </row>
    <row r="363" spans="8:8">
      <c r="A363" s="50" t="s">
        <v>338</v>
      </c>
      <c r="B363" s="50" t="s">
        <v>339</v>
      </c>
      <c r="C363" s="51">
        <v>450.0</v>
      </c>
      <c r="D363" s="110">
        <v>311.04</v>
      </c>
      <c r="E363" s="50" t="s">
        <v>75</v>
      </c>
      <c r="F363" s="110">
        <v>1399.68</v>
      </c>
      <c r="G363" s="51">
        <v>3.25</v>
      </c>
      <c r="H363" s="50" t="s">
        <v>75</v>
      </c>
      <c r="I363" s="51">
        <v>14.63</v>
      </c>
      <c r="J363" s="50"/>
    </row>
    <row r="364" spans="8:8">
      <c r="A364" s="50" t="s">
        <v>340</v>
      </c>
      <c r="B364" s="50" t="s">
        <v>341</v>
      </c>
      <c r="C364" s="51">
        <v>30.0</v>
      </c>
      <c r="D364" s="110">
        <v>1159.12</v>
      </c>
      <c r="E364" s="50" t="s">
        <v>75</v>
      </c>
      <c r="F364" s="110">
        <v>347.74</v>
      </c>
      <c r="G364" s="51">
        <v>0.3</v>
      </c>
      <c r="H364" s="50" t="s">
        <v>76</v>
      </c>
      <c r="I364" s="51">
        <v>9.0</v>
      </c>
      <c r="J364" s="50"/>
    </row>
    <row r="365" spans="8:8">
      <c r="A365" s="50" t="s">
        <v>309</v>
      </c>
      <c r="B365" s="50" t="s">
        <v>310</v>
      </c>
      <c r="C365" s="51">
        <v>1.0</v>
      </c>
      <c r="D365" s="110">
        <v>150.15</v>
      </c>
      <c r="E365" s="50" t="s">
        <v>75</v>
      </c>
      <c r="F365" s="110">
        <v>1.5</v>
      </c>
      <c r="G365" s="51">
        <v>0.07</v>
      </c>
      <c r="H365" s="50" t="s">
        <v>76</v>
      </c>
      <c r="I365" s="51">
        <v>0.07</v>
      </c>
      <c r="J365" s="50"/>
    </row>
    <row r="366" spans="8:8">
      <c r="A366" s="50" t="s">
        <v>311</v>
      </c>
      <c r="B366" s="50" t="s">
        <v>312</v>
      </c>
      <c r="C366" s="51">
        <v>43.0</v>
      </c>
      <c r="D366" s="110">
        <v>166.97</v>
      </c>
      <c r="E366" s="50" t="s">
        <v>75</v>
      </c>
      <c r="F366" s="110">
        <v>71.8</v>
      </c>
      <c r="G366" s="51">
        <v>0.09</v>
      </c>
      <c r="H366" s="50" t="s">
        <v>76</v>
      </c>
      <c r="I366" s="51">
        <v>3.87</v>
      </c>
      <c r="J366" s="50"/>
    </row>
    <row r="367" spans="8:8">
      <c r="A367" s="50" t="s">
        <v>342</v>
      </c>
      <c r="B367" s="50" t="s">
        <v>343</v>
      </c>
      <c r="C367" s="51">
        <v>30.0</v>
      </c>
      <c r="D367" s="110">
        <v>120.59</v>
      </c>
      <c r="E367" s="50" t="s">
        <v>75</v>
      </c>
      <c r="F367" s="110">
        <v>36.18</v>
      </c>
      <c r="G367" s="51">
        <v>0.12</v>
      </c>
      <c r="H367" s="50" t="s">
        <v>76</v>
      </c>
      <c r="I367" s="51">
        <v>3.6</v>
      </c>
      <c r="J367" s="50"/>
    </row>
    <row r="368" spans="8:8">
      <c r="A368" s="50" t="s">
        <v>344</v>
      </c>
      <c r="B368" s="50" t="s">
        <v>345</v>
      </c>
      <c r="C368" s="51">
        <v>75.0</v>
      </c>
      <c r="D368" s="110">
        <v>186.65</v>
      </c>
      <c r="E368" s="50" t="s">
        <v>75</v>
      </c>
      <c r="F368" s="110">
        <v>139.99</v>
      </c>
      <c r="G368" s="51">
        <v>0.11</v>
      </c>
      <c r="H368" s="50" t="s">
        <v>76</v>
      </c>
      <c r="I368" s="51">
        <v>8.25</v>
      </c>
      <c r="J368" s="50"/>
    </row>
    <row r="369" spans="8:8">
      <c r="A369" s="50" t="s">
        <v>380</v>
      </c>
      <c r="B369" s="50" t="s">
        <v>381</v>
      </c>
      <c r="C369" s="51">
        <v>1.0</v>
      </c>
      <c r="D369" s="110">
        <v>26.38</v>
      </c>
      <c r="E369" s="50" t="s">
        <v>75</v>
      </c>
      <c r="F369" s="110">
        <v>0.26</v>
      </c>
      <c r="G369" s="51">
        <v>0.08</v>
      </c>
      <c r="H369" s="50" t="s">
        <v>76</v>
      </c>
      <c r="I369" s="51">
        <v>0.08</v>
      </c>
      <c r="J369" s="50"/>
    </row>
    <row r="370" spans="8:8">
      <c r="A370" s="50" t="s">
        <v>410</v>
      </c>
      <c r="B370" s="50" t="s">
        <v>411</v>
      </c>
      <c r="C370" s="51">
        <v>43.0</v>
      </c>
      <c r="D370" s="110">
        <v>16.8</v>
      </c>
      <c r="E370" s="50" t="s">
        <v>75</v>
      </c>
      <c r="F370" s="110">
        <v>7.22</v>
      </c>
      <c r="G370" s="51">
        <v>0.09</v>
      </c>
      <c r="H370" s="50" t="s">
        <v>76</v>
      </c>
      <c r="I370" s="51">
        <v>3.87</v>
      </c>
      <c r="J370" s="50"/>
    </row>
    <row r="371" spans="8:8">
      <c r="A371" s="50" t="s">
        <v>382</v>
      </c>
      <c r="B371" s="50" t="s">
        <v>383</v>
      </c>
      <c r="C371" s="51">
        <v>30.0</v>
      </c>
      <c r="D371" s="110">
        <v>21.72</v>
      </c>
      <c r="E371" s="50" t="s">
        <v>75</v>
      </c>
      <c r="F371" s="110">
        <v>6.52</v>
      </c>
      <c r="G371" s="51">
        <v>0.11</v>
      </c>
      <c r="H371" s="50" t="s">
        <v>76</v>
      </c>
      <c r="I371" s="51">
        <v>3.3</v>
      </c>
      <c r="J371" s="50"/>
    </row>
    <row r="372" spans="8:8">
      <c r="A372" s="50" t="s">
        <v>317</v>
      </c>
      <c r="B372" s="50" t="s">
        <v>318</v>
      </c>
      <c r="C372" s="51">
        <v>1.0</v>
      </c>
      <c r="D372" s="110">
        <v>15.2</v>
      </c>
      <c r="E372" s="50" t="s">
        <v>75</v>
      </c>
      <c r="F372" s="110">
        <v>0.15</v>
      </c>
      <c r="G372" s="51">
        <v>2.29</v>
      </c>
      <c r="H372" s="50" t="s">
        <v>75</v>
      </c>
      <c r="I372" s="51">
        <v>0.02</v>
      </c>
      <c r="J372" s="50"/>
    </row>
    <row r="373" spans="8:8">
      <c r="A373" s="50" t="s">
        <v>319</v>
      </c>
      <c r="B373" s="50" t="s">
        <v>320</v>
      </c>
      <c r="C373" s="51">
        <v>43.0</v>
      </c>
      <c r="D373" s="110">
        <v>31.24</v>
      </c>
      <c r="E373" s="50" t="s">
        <v>75</v>
      </c>
      <c r="F373" s="110">
        <v>13.43</v>
      </c>
      <c r="G373" s="51">
        <v>2.44</v>
      </c>
      <c r="H373" s="50" t="s">
        <v>75</v>
      </c>
      <c r="I373" s="51">
        <v>1.05</v>
      </c>
      <c r="J373" s="50"/>
    </row>
    <row r="374" spans="8:8">
      <c r="A374" s="50" t="s">
        <v>352</v>
      </c>
      <c r="B374" s="50" t="s">
        <v>353</v>
      </c>
      <c r="C374" s="51">
        <v>56.25</v>
      </c>
      <c r="D374" s="110">
        <v>72.62</v>
      </c>
      <c r="E374" s="50" t="s">
        <v>75</v>
      </c>
      <c r="F374" s="110">
        <v>40.85</v>
      </c>
      <c r="G374" s="51">
        <v>8.0</v>
      </c>
      <c r="H374" s="50" t="s">
        <v>75</v>
      </c>
      <c r="I374" s="51">
        <v>4.5</v>
      </c>
      <c r="J374" s="50"/>
    </row>
    <row r="375" spans="8:8">
      <c r="A375" s="50" t="s">
        <v>129</v>
      </c>
      <c r="B375" s="50" t="s">
        <v>130</v>
      </c>
      <c r="C375" s="51">
        <v>44.0</v>
      </c>
      <c r="D375" s="110">
        <v>215.8</v>
      </c>
      <c r="E375" s="50" t="s">
        <v>75</v>
      </c>
      <c r="F375" s="110">
        <v>94.95</v>
      </c>
      <c r="G375" s="51">
        <v>0.2</v>
      </c>
      <c r="H375" s="50" t="s">
        <v>76</v>
      </c>
      <c r="I375" s="51">
        <v>8.8</v>
      </c>
      <c r="J375" s="50"/>
    </row>
    <row r="376" spans="8:8">
      <c r="A376" s="50" t="s">
        <v>226</v>
      </c>
      <c r="B376" s="50" t="s">
        <v>227</v>
      </c>
      <c r="C376" s="51">
        <v>956.5</v>
      </c>
      <c r="D376" s="110">
        <v>56.85</v>
      </c>
      <c r="E376" s="50" t="s">
        <v>77</v>
      </c>
      <c r="F376" s="110">
        <v>54.38</v>
      </c>
      <c r="G376" s="51">
        <v>2.0</v>
      </c>
      <c r="H376" s="50" t="s">
        <v>77</v>
      </c>
      <c r="I376" s="51">
        <v>1.91</v>
      </c>
      <c r="J376" s="50"/>
    </row>
    <row r="377" spans="8:8">
      <c r="A377" s="50" t="s">
        <v>228</v>
      </c>
      <c r="B377" s="50" t="s">
        <v>229</v>
      </c>
      <c r="C377" s="51">
        <v>44.0</v>
      </c>
      <c r="D377" s="110">
        <v>103.2</v>
      </c>
      <c r="E377" s="50" t="s">
        <v>75</v>
      </c>
      <c r="F377" s="110">
        <v>45.41</v>
      </c>
      <c r="G377" s="51">
        <v>0.07</v>
      </c>
      <c r="H377" s="50" t="s">
        <v>76</v>
      </c>
      <c r="I377" s="51">
        <v>3.08</v>
      </c>
      <c r="J377" s="50"/>
    </row>
    <row r="378" spans="8:8">
      <c r="A378" s="50" t="s">
        <v>230</v>
      </c>
      <c r="B378" s="50" t="s">
        <v>231</v>
      </c>
      <c r="C378" s="51">
        <v>44.0</v>
      </c>
      <c r="D378" s="110">
        <v>0.33</v>
      </c>
      <c r="E378" s="50" t="s">
        <v>76</v>
      </c>
      <c r="F378" s="110">
        <v>14.52</v>
      </c>
      <c r="G378" s="51">
        <v>0.08</v>
      </c>
      <c r="H378" s="50" t="s">
        <v>76</v>
      </c>
      <c r="I378" s="51">
        <v>3.52</v>
      </c>
      <c r="J378" s="50"/>
    </row>
    <row r="379" spans="8:8">
      <c r="A379" s="50" t="s">
        <v>141</v>
      </c>
      <c r="B379" s="50" t="s">
        <v>142</v>
      </c>
      <c r="C379" s="51">
        <v>56.25</v>
      </c>
      <c r="D379" s="110">
        <v>378.57</v>
      </c>
      <c r="E379" s="50" t="s">
        <v>75</v>
      </c>
      <c r="F379" s="110">
        <v>212.95</v>
      </c>
      <c r="G379" s="51">
        <v>10.0</v>
      </c>
      <c r="H379" s="50" t="s">
        <v>75</v>
      </c>
      <c r="I379" s="51">
        <v>5.63</v>
      </c>
      <c r="J379" s="50"/>
    </row>
    <row r="380" spans="8:8">
      <c r="A380" s="50" t="s">
        <v>143</v>
      </c>
      <c r="B380" s="50" t="s">
        <v>144</v>
      </c>
      <c r="C380" s="51">
        <v>112.5</v>
      </c>
      <c r="D380" s="110">
        <v>0.0</v>
      </c>
      <c r="E380" s="50" t="s">
        <v>76</v>
      </c>
      <c r="F380" s="110">
        <v>0.0</v>
      </c>
      <c r="G380" s="51">
        <v>0.15</v>
      </c>
      <c r="H380" s="50" t="s">
        <v>76</v>
      </c>
      <c r="I380" s="51">
        <v>16.88</v>
      </c>
      <c r="J380" s="50"/>
    </row>
    <row r="381" spans="8:8">
      <c r="A381" s="50" t="s">
        <v>413</v>
      </c>
      <c r="B381" s="50" t="s">
        <v>414</v>
      </c>
      <c r="C381" s="51">
        <v>15.0</v>
      </c>
      <c r="D381" s="110">
        <v>1200.0</v>
      </c>
      <c r="E381" s="50" t="s">
        <v>76</v>
      </c>
      <c r="F381" s="110">
        <v>18000.0</v>
      </c>
      <c r="G381" s="51">
        <v>4.0</v>
      </c>
      <c r="H381" s="50" t="s">
        <v>76</v>
      </c>
      <c r="I381" s="51">
        <v>60.0</v>
      </c>
      <c r="J381" s="50"/>
    </row>
    <row r="382" spans="8:8">
      <c r="A382" s="50" t="s">
        <v>415</v>
      </c>
      <c r="B382" s="50" t="s">
        <v>416</v>
      </c>
      <c r="C382" s="51">
        <v>29.0</v>
      </c>
      <c r="D382" s="110">
        <v>250.0</v>
      </c>
      <c r="E382" s="50" t="s">
        <v>76</v>
      </c>
      <c r="F382" s="110">
        <v>7250.0</v>
      </c>
      <c r="G382" s="51">
        <v>3.0</v>
      </c>
      <c r="H382" s="50" t="s">
        <v>76</v>
      </c>
      <c r="I382" s="51">
        <v>87.0</v>
      </c>
      <c r="J382" s="50"/>
    </row>
    <row r="383" spans="8:8">
      <c r="A383" s="50" t="s">
        <v>417</v>
      </c>
      <c r="B383" s="50" t="s">
        <v>418</v>
      </c>
      <c r="C383" s="51">
        <v>2.0</v>
      </c>
      <c r="D383" s="110">
        <v>300.0</v>
      </c>
      <c r="E383" s="50" t="s">
        <v>76</v>
      </c>
      <c r="F383" s="110">
        <v>600.0</v>
      </c>
      <c r="G383" s="51">
        <v>3.0</v>
      </c>
      <c r="H383" s="50" t="s">
        <v>76</v>
      </c>
      <c r="I383" s="51">
        <v>6.0</v>
      </c>
      <c r="J383" s="50"/>
    </row>
    <row r="384" spans="8:8">
      <c r="A384" s="50"/>
      <c r="B384" s="50"/>
      <c r="C384" s="51"/>
      <c r="D384" s="110"/>
      <c r="E384" s="50"/>
      <c r="F384" s="110"/>
      <c r="G384" s="51"/>
      <c r="H384" s="50"/>
      <c r="I384" s="51"/>
      <c r="J384" s="50"/>
      <c r="K384" s="1">
        <f>SUM(F361:F384)</f>
        <v>29424.379999999997</v>
      </c>
      <c r="L384" s="122">
        <f>SUM(I361:I384)</f>
        <v>258.23999999999995</v>
      </c>
    </row>
    <row r="385" spans="8:8">
      <c r="A385" s="115" t="s">
        <v>422</v>
      </c>
      <c r="B385" s="115"/>
      <c r="C385" s="115"/>
      <c r="D385" s="115"/>
      <c r="E385" s="115"/>
      <c r="F385" s="115"/>
      <c r="G385" s="115"/>
      <c r="H385" s="115"/>
      <c r="I385" s="115"/>
      <c r="J385" s="115"/>
    </row>
    <row r="386" spans="8:8">
      <c r="A386" s="50" t="s">
        <v>105</v>
      </c>
      <c r="B386" s="50" t="s">
        <v>106</v>
      </c>
      <c r="C386" s="51">
        <v>300.0</v>
      </c>
      <c r="D386" s="110">
        <v>98.69</v>
      </c>
      <c r="E386" s="50" t="s">
        <v>75</v>
      </c>
      <c r="F386" s="110">
        <v>296.07</v>
      </c>
      <c r="G386" s="51">
        <v>2.7</v>
      </c>
      <c r="H386" s="50" t="s">
        <v>75</v>
      </c>
      <c r="I386" s="51">
        <v>8.1</v>
      </c>
      <c r="J386" s="50"/>
    </row>
    <row r="387" spans="8:8">
      <c r="A387" s="50" t="s">
        <v>109</v>
      </c>
      <c r="B387" s="50" t="s">
        <v>110</v>
      </c>
      <c r="C387" s="51">
        <v>12.0</v>
      </c>
      <c r="D387" s="110">
        <v>90.45</v>
      </c>
      <c r="E387" s="50" t="s">
        <v>75</v>
      </c>
      <c r="F387" s="110">
        <v>10.85</v>
      </c>
      <c r="G387" s="51">
        <v>0.06</v>
      </c>
      <c r="H387" s="50" t="s">
        <v>76</v>
      </c>
      <c r="I387" s="51">
        <v>0.72</v>
      </c>
      <c r="J387" s="50"/>
    </row>
    <row r="388" spans="8:8">
      <c r="A388" s="50" t="s">
        <v>111</v>
      </c>
      <c r="B388" s="50" t="s">
        <v>112</v>
      </c>
      <c r="C388" s="51">
        <v>30.0</v>
      </c>
      <c r="D388" s="110">
        <v>45.05</v>
      </c>
      <c r="E388" s="50" t="s">
        <v>75</v>
      </c>
      <c r="F388" s="110">
        <v>13.52</v>
      </c>
      <c r="G388" s="51">
        <v>0.06</v>
      </c>
      <c r="H388" s="50" t="s">
        <v>76</v>
      </c>
      <c r="I388" s="51">
        <v>1.8</v>
      </c>
      <c r="J388" s="50"/>
    </row>
    <row r="389" spans="8:8">
      <c r="A389" s="50" t="s">
        <v>115</v>
      </c>
      <c r="B389" s="50" t="s">
        <v>116</v>
      </c>
      <c r="C389" s="51">
        <v>37.5</v>
      </c>
      <c r="D389" s="110">
        <v>22.8</v>
      </c>
      <c r="E389" s="50" t="s">
        <v>75</v>
      </c>
      <c r="F389" s="110">
        <v>8.55</v>
      </c>
      <c r="G389" s="51">
        <v>2.3</v>
      </c>
      <c r="H389" s="50" t="s">
        <v>75</v>
      </c>
      <c r="I389" s="51">
        <v>0.86</v>
      </c>
      <c r="J389" s="50"/>
    </row>
    <row r="390" spans="8:8">
      <c r="A390" s="50" t="s">
        <v>127</v>
      </c>
      <c r="B390" s="50" t="s">
        <v>128</v>
      </c>
      <c r="C390" s="51">
        <v>6.0</v>
      </c>
      <c r="D390" s="110">
        <v>188.64</v>
      </c>
      <c r="E390" s="50" t="s">
        <v>75</v>
      </c>
      <c r="F390" s="110">
        <v>11.32</v>
      </c>
      <c r="G390" s="51">
        <v>0.18</v>
      </c>
      <c r="H390" s="50" t="s">
        <v>76</v>
      </c>
      <c r="I390" s="51">
        <v>1.08</v>
      </c>
      <c r="J390" s="50"/>
    </row>
    <row r="391" spans="8:8">
      <c r="A391" s="50" t="s">
        <v>226</v>
      </c>
      <c r="B391" s="50" t="s">
        <v>227</v>
      </c>
      <c r="C391" s="51">
        <v>315.0</v>
      </c>
      <c r="D391" s="110">
        <v>56.85</v>
      </c>
      <c r="E391" s="50" t="s">
        <v>77</v>
      </c>
      <c r="F391" s="110">
        <v>17.91</v>
      </c>
      <c r="G391" s="51">
        <v>2.0</v>
      </c>
      <c r="H391" s="50" t="s">
        <v>77</v>
      </c>
      <c r="I391" s="51">
        <v>0.63</v>
      </c>
      <c r="J391" s="50"/>
    </row>
    <row r="392" spans="8:8">
      <c r="A392" s="50" t="s">
        <v>423</v>
      </c>
      <c r="B392" s="50" t="s">
        <v>424</v>
      </c>
      <c r="C392" s="51">
        <v>6.0</v>
      </c>
      <c r="D392" s="110">
        <v>177.7</v>
      </c>
      <c r="E392" s="50" t="s">
        <v>75</v>
      </c>
      <c r="F392" s="110">
        <v>10.66</v>
      </c>
      <c r="G392" s="51">
        <v>0.07</v>
      </c>
      <c r="H392" s="50" t="s">
        <v>76</v>
      </c>
      <c r="I392" s="51">
        <v>0.42</v>
      </c>
      <c r="J392" s="50"/>
    </row>
    <row r="393" spans="8:8">
      <c r="A393" s="50"/>
      <c r="B393" s="50"/>
      <c r="C393" s="51"/>
      <c r="D393" s="110"/>
      <c r="E393" s="50"/>
      <c r="F393" s="110"/>
      <c r="G393" s="51"/>
      <c r="H393" s="50"/>
      <c r="I393" s="51"/>
      <c r="J393" s="50"/>
      <c r="K393" s="1">
        <f>SUM(F386:F393)</f>
        <v>368.88000000000005</v>
      </c>
      <c r="L393" s="122">
        <f>SUM(I386:I393)</f>
        <v>13.610000000000001</v>
      </c>
    </row>
    <row r="394" spans="8:8">
      <c r="A394" s="115" t="s">
        <v>425</v>
      </c>
      <c r="B394" s="115"/>
      <c r="C394" s="115"/>
      <c r="D394" s="115"/>
      <c r="E394" s="115"/>
      <c r="F394" s="115"/>
      <c r="G394" s="115"/>
      <c r="H394" s="115"/>
      <c r="I394" s="115"/>
      <c r="J394" s="115"/>
      <c r="S394" s="126">
        <f>28300+25850+5250+F195</f>
        <v>66527.9</v>
      </c>
    </row>
    <row r="395" spans="8:8">
      <c r="A395" s="50" t="s">
        <v>105</v>
      </c>
      <c r="B395" s="50" t="s">
        <v>106</v>
      </c>
      <c r="C395" s="51">
        <v>400.0</v>
      </c>
      <c r="D395" s="110">
        <v>98.69</v>
      </c>
      <c r="E395" s="50" t="s">
        <v>75</v>
      </c>
      <c r="F395" s="110">
        <v>394.76</v>
      </c>
      <c r="G395" s="51">
        <v>2.7</v>
      </c>
      <c r="H395" s="50" t="s">
        <v>75</v>
      </c>
      <c r="I395" s="51">
        <v>10.8</v>
      </c>
      <c r="J395" s="50"/>
    </row>
    <row r="396" spans="8:8">
      <c r="A396" s="50" t="s">
        <v>109</v>
      </c>
      <c r="B396" s="50" t="s">
        <v>110</v>
      </c>
      <c r="C396" s="51">
        <v>4.0</v>
      </c>
      <c r="D396" s="110">
        <v>90.45</v>
      </c>
      <c r="E396" s="50" t="s">
        <v>75</v>
      </c>
      <c r="F396" s="110">
        <v>3.62</v>
      </c>
      <c r="G396" s="51">
        <v>0.06</v>
      </c>
      <c r="H396" s="50" t="s">
        <v>76</v>
      </c>
      <c r="I396" s="51">
        <v>0.24</v>
      </c>
      <c r="J396" s="50"/>
    </row>
    <row r="397" spans="8:8">
      <c r="A397" s="50" t="s">
        <v>111</v>
      </c>
      <c r="B397" s="50" t="s">
        <v>112</v>
      </c>
      <c r="C397" s="51">
        <v>40.0</v>
      </c>
      <c r="D397" s="110">
        <v>45.05</v>
      </c>
      <c r="E397" s="50" t="s">
        <v>75</v>
      </c>
      <c r="F397" s="110">
        <v>18.02</v>
      </c>
      <c r="G397" s="51">
        <v>0.06</v>
      </c>
      <c r="H397" s="50" t="s">
        <v>76</v>
      </c>
      <c r="I397" s="51">
        <v>2.4</v>
      </c>
      <c r="J397" s="50"/>
    </row>
    <row r="398" spans="8:8">
      <c r="A398" s="50" t="s">
        <v>115</v>
      </c>
      <c r="B398" s="50" t="s">
        <v>116</v>
      </c>
      <c r="C398" s="51">
        <v>50.0</v>
      </c>
      <c r="D398" s="110">
        <v>22.8</v>
      </c>
      <c r="E398" s="50" t="s">
        <v>75</v>
      </c>
      <c r="F398" s="110">
        <v>11.4</v>
      </c>
      <c r="G398" s="51">
        <v>2.3</v>
      </c>
      <c r="H398" s="50" t="s">
        <v>75</v>
      </c>
      <c r="I398" s="51">
        <v>1.15</v>
      </c>
      <c r="J398" s="50"/>
    </row>
    <row r="399" spans="8:8">
      <c r="A399" s="50" t="s">
        <v>127</v>
      </c>
      <c r="B399" s="50" t="s">
        <v>128</v>
      </c>
      <c r="C399" s="51">
        <v>2.0</v>
      </c>
      <c r="D399" s="110">
        <v>188.64</v>
      </c>
      <c r="E399" s="50" t="s">
        <v>75</v>
      </c>
      <c r="F399" s="110">
        <v>3.77</v>
      </c>
      <c r="G399" s="51">
        <v>0.18</v>
      </c>
      <c r="H399" s="50" t="s">
        <v>76</v>
      </c>
      <c r="I399" s="51">
        <v>0.36</v>
      </c>
      <c r="J399" s="50"/>
    </row>
    <row r="400" spans="8:8">
      <c r="A400" s="50" t="s">
        <v>226</v>
      </c>
      <c r="B400" s="50" t="s">
        <v>227</v>
      </c>
      <c r="C400" s="51">
        <v>420.0</v>
      </c>
      <c r="D400" s="110">
        <v>56.85</v>
      </c>
      <c r="E400" s="50" t="s">
        <v>77</v>
      </c>
      <c r="F400" s="110">
        <v>23.88</v>
      </c>
      <c r="G400" s="51">
        <v>2.0</v>
      </c>
      <c r="H400" s="50" t="s">
        <v>77</v>
      </c>
      <c r="I400" s="51">
        <v>0.84</v>
      </c>
      <c r="J400" s="50"/>
    </row>
    <row r="401" spans="8:8">
      <c r="A401" s="50" t="s">
        <v>423</v>
      </c>
      <c r="B401" s="50" t="s">
        <v>424</v>
      </c>
      <c r="C401" s="51">
        <v>2.0</v>
      </c>
      <c r="D401" s="110">
        <v>177.7</v>
      </c>
      <c r="E401" s="50" t="s">
        <v>75</v>
      </c>
      <c r="F401" s="110">
        <v>3.55</v>
      </c>
      <c r="G401" s="51">
        <v>0.07</v>
      </c>
      <c r="H401" s="50" t="s">
        <v>76</v>
      </c>
      <c r="I401" s="51">
        <v>0.14</v>
      </c>
      <c r="J401" s="50"/>
    </row>
    <row r="402" spans="8:8">
      <c r="A402" s="50"/>
      <c r="B402" s="50"/>
      <c r="C402" s="51"/>
      <c r="D402" s="110"/>
      <c r="E402" s="50"/>
      <c r="F402" s="110"/>
      <c r="G402" s="51"/>
      <c r="H402" s="50"/>
      <c r="I402" s="51"/>
      <c r="J402" s="50"/>
      <c r="K402" s="1">
        <f>SUM(F395:F402)</f>
        <v>458.99999999999994</v>
      </c>
      <c r="L402" s="122">
        <f>SUM(I395:I402)</f>
        <v>15.930000000000001</v>
      </c>
    </row>
    <row r="403" spans="8:8">
      <c r="A403" s="115" t="s">
        <v>426</v>
      </c>
      <c r="B403" s="115"/>
      <c r="C403" s="115"/>
      <c r="D403" s="115"/>
      <c r="E403" s="115"/>
      <c r="F403" s="115"/>
      <c r="G403" s="115"/>
      <c r="H403" s="115"/>
      <c r="I403" s="115"/>
      <c r="J403" s="115"/>
    </row>
    <row r="404" spans="8:8">
      <c r="A404" s="50" t="s">
        <v>105</v>
      </c>
      <c r="B404" s="50" t="s">
        <v>106</v>
      </c>
      <c r="C404" s="51">
        <v>1680.0</v>
      </c>
      <c r="D404" s="110">
        <v>98.69</v>
      </c>
      <c r="E404" s="50" t="s">
        <v>75</v>
      </c>
      <c r="F404" s="110">
        <v>1657.99</v>
      </c>
      <c r="G404" s="51">
        <v>2.7</v>
      </c>
      <c r="H404" s="50" t="s">
        <v>75</v>
      </c>
      <c r="I404" s="51">
        <v>45.36</v>
      </c>
      <c r="J404" s="50"/>
    </row>
    <row r="405" spans="8:8">
      <c r="A405" s="50" t="s">
        <v>109</v>
      </c>
      <c r="B405" s="50" t="s">
        <v>110</v>
      </c>
      <c r="C405" s="51">
        <v>168.0</v>
      </c>
      <c r="D405" s="110">
        <v>90.45</v>
      </c>
      <c r="E405" s="50" t="s">
        <v>75</v>
      </c>
      <c r="F405" s="110">
        <v>151.96</v>
      </c>
      <c r="G405" s="51">
        <v>0.06</v>
      </c>
      <c r="H405" s="50" t="s">
        <v>76</v>
      </c>
      <c r="I405" s="51">
        <v>10.08</v>
      </c>
      <c r="J405" s="50"/>
    </row>
    <row r="406" spans="8:8">
      <c r="A406" s="50" t="s">
        <v>111</v>
      </c>
      <c r="B406" s="50" t="s">
        <v>112</v>
      </c>
      <c r="C406" s="51">
        <v>112.0</v>
      </c>
      <c r="D406" s="110">
        <v>45.05</v>
      </c>
      <c r="E406" s="50" t="s">
        <v>75</v>
      </c>
      <c r="F406" s="110">
        <v>50.46</v>
      </c>
      <c r="G406" s="51">
        <v>0.06</v>
      </c>
      <c r="H406" s="50" t="s">
        <v>76</v>
      </c>
      <c r="I406" s="51">
        <v>6.72</v>
      </c>
      <c r="J406" s="50"/>
    </row>
    <row r="407" spans="8:8">
      <c r="A407" s="50" t="s">
        <v>218</v>
      </c>
      <c r="B407" s="50" t="s">
        <v>219</v>
      </c>
      <c r="C407" s="51">
        <v>56.0</v>
      </c>
      <c r="D407" s="110">
        <v>19.98</v>
      </c>
      <c r="E407" s="50" t="s">
        <v>75</v>
      </c>
      <c r="F407" s="110">
        <v>11.19</v>
      </c>
      <c r="G407" s="51">
        <v>0.07</v>
      </c>
      <c r="H407" s="50" t="s">
        <v>76</v>
      </c>
      <c r="I407" s="51">
        <v>3.92</v>
      </c>
      <c r="J407" s="50"/>
    </row>
    <row r="408" spans="8:8">
      <c r="A408" s="50" t="s">
        <v>115</v>
      </c>
      <c r="B408" s="50" t="s">
        <v>116</v>
      </c>
      <c r="C408" s="51">
        <v>196.0</v>
      </c>
      <c r="D408" s="110">
        <v>22.8</v>
      </c>
      <c r="E408" s="50" t="s">
        <v>75</v>
      </c>
      <c r="F408" s="110">
        <v>44.69</v>
      </c>
      <c r="G408" s="51">
        <v>2.3</v>
      </c>
      <c r="H408" s="50" t="s">
        <v>75</v>
      </c>
      <c r="I408" s="51">
        <v>4.51</v>
      </c>
      <c r="J408" s="50"/>
    </row>
    <row r="409" spans="8:8">
      <c r="A409" s="50" t="s">
        <v>129</v>
      </c>
      <c r="B409" s="50" t="s">
        <v>130</v>
      </c>
      <c r="C409" s="51">
        <v>56.0</v>
      </c>
      <c r="D409" s="110">
        <v>215.8</v>
      </c>
      <c r="E409" s="50" t="s">
        <v>75</v>
      </c>
      <c r="F409" s="110">
        <v>120.85</v>
      </c>
      <c r="G409" s="51">
        <v>0.2</v>
      </c>
      <c r="H409" s="50" t="s">
        <v>76</v>
      </c>
      <c r="I409" s="51">
        <v>11.2</v>
      </c>
      <c r="J409" s="50"/>
    </row>
    <row r="410" spans="8:8">
      <c r="A410" s="50" t="s">
        <v>226</v>
      </c>
      <c r="B410" s="50" t="s">
        <v>227</v>
      </c>
      <c r="C410" s="51">
        <v>1792.0</v>
      </c>
      <c r="D410" s="110">
        <v>56.85</v>
      </c>
      <c r="E410" s="50" t="s">
        <v>77</v>
      </c>
      <c r="F410" s="110">
        <v>101.88</v>
      </c>
      <c r="G410" s="51">
        <v>2.0</v>
      </c>
      <c r="H410" s="50" t="s">
        <v>77</v>
      </c>
      <c r="I410" s="51">
        <v>3.58</v>
      </c>
      <c r="J410" s="50"/>
    </row>
    <row r="411" spans="8:8">
      <c r="A411" s="50" t="s">
        <v>228</v>
      </c>
      <c r="B411" s="50" t="s">
        <v>229</v>
      </c>
      <c r="C411" s="51">
        <v>56.0</v>
      </c>
      <c r="D411" s="110">
        <v>103.2</v>
      </c>
      <c r="E411" s="50" t="s">
        <v>75</v>
      </c>
      <c r="F411" s="110">
        <v>57.79</v>
      </c>
      <c r="G411" s="51">
        <v>0.07</v>
      </c>
      <c r="H411" s="50" t="s">
        <v>76</v>
      </c>
      <c r="I411" s="51">
        <v>3.92</v>
      </c>
      <c r="J411" s="50"/>
    </row>
    <row r="412" spans="8:8">
      <c r="A412" s="50" t="s">
        <v>230</v>
      </c>
      <c r="B412" s="50" t="s">
        <v>231</v>
      </c>
      <c r="C412" s="51">
        <v>56.0</v>
      </c>
      <c r="D412" s="110">
        <v>0.33</v>
      </c>
      <c r="E412" s="50" t="s">
        <v>76</v>
      </c>
      <c r="F412" s="110">
        <v>18.48</v>
      </c>
      <c r="G412" s="51">
        <v>0.08</v>
      </c>
      <c r="H412" s="50" t="s">
        <v>76</v>
      </c>
      <c r="I412" s="51">
        <v>4.48</v>
      </c>
      <c r="J412" s="50"/>
    </row>
    <row r="413" spans="8:8">
      <c r="A413" s="50"/>
      <c r="B413" s="50"/>
      <c r="C413" s="51"/>
      <c r="D413" s="110"/>
      <c r="E413" s="50"/>
      <c r="F413" s="110"/>
      <c r="G413" s="51"/>
      <c r="H413" s="50"/>
      <c r="I413" s="51"/>
      <c r="J413" s="50"/>
      <c r="K413" s="1">
        <f>SUM(F404:F413)</f>
        <v>2215.29</v>
      </c>
      <c r="L413" s="122">
        <f>SUM(I404:I413)</f>
        <v>93.77000000000001</v>
      </c>
    </row>
    <row r="414" spans="8:8">
      <c r="A414" s="115" t="s">
        <v>427</v>
      </c>
      <c r="B414" s="115"/>
      <c r="C414" s="115"/>
      <c r="D414" s="115"/>
      <c r="E414" s="115"/>
      <c r="F414" s="115"/>
      <c r="G414" s="115"/>
      <c r="H414" s="115"/>
      <c r="I414" s="115"/>
      <c r="J414" s="115"/>
    </row>
    <row r="415" spans="8:8">
      <c r="A415" s="50" t="s">
        <v>105</v>
      </c>
      <c r="B415" s="50" t="s">
        <v>106</v>
      </c>
      <c r="C415" s="51">
        <v>420.0</v>
      </c>
      <c r="D415" s="110">
        <v>98.69</v>
      </c>
      <c r="E415" s="50" t="s">
        <v>75</v>
      </c>
      <c r="F415" s="110">
        <v>414.5</v>
      </c>
      <c r="G415" s="51">
        <v>2.7</v>
      </c>
      <c r="H415" s="50" t="s">
        <v>75</v>
      </c>
      <c r="I415" s="51">
        <v>11.34</v>
      </c>
      <c r="J415" s="50"/>
    </row>
    <row r="416" spans="8:8">
      <c r="A416" s="50" t="s">
        <v>107</v>
      </c>
      <c r="B416" s="50" t="s">
        <v>108</v>
      </c>
      <c r="C416" s="51">
        <v>70.0</v>
      </c>
      <c r="D416" s="110">
        <v>129.85</v>
      </c>
      <c r="E416" s="50" t="s">
        <v>75</v>
      </c>
      <c r="F416" s="110">
        <v>90.9</v>
      </c>
      <c r="G416" s="51">
        <v>2.0</v>
      </c>
      <c r="H416" s="50" t="s">
        <v>75</v>
      </c>
      <c r="I416" s="51">
        <v>1.4</v>
      </c>
      <c r="J416" s="50"/>
    </row>
    <row r="417" spans="8:8">
      <c r="A417" s="50" t="s">
        <v>109</v>
      </c>
      <c r="B417" s="50" t="s">
        <v>110</v>
      </c>
      <c r="C417" s="51">
        <v>28.0</v>
      </c>
      <c r="D417" s="110">
        <v>90.45</v>
      </c>
      <c r="E417" s="50" t="s">
        <v>75</v>
      </c>
      <c r="F417" s="110">
        <v>25.33</v>
      </c>
      <c r="G417" s="51">
        <v>0.06</v>
      </c>
      <c r="H417" s="50" t="s">
        <v>76</v>
      </c>
      <c r="I417" s="51">
        <v>1.68</v>
      </c>
      <c r="J417" s="50"/>
    </row>
    <row r="418" spans="8:8">
      <c r="A418" s="50" t="s">
        <v>111</v>
      </c>
      <c r="B418" s="50" t="s">
        <v>112</v>
      </c>
      <c r="C418" s="51">
        <v>42.0</v>
      </c>
      <c r="D418" s="110">
        <v>45.05</v>
      </c>
      <c r="E418" s="50" t="s">
        <v>75</v>
      </c>
      <c r="F418" s="110">
        <v>18.92</v>
      </c>
      <c r="G418" s="51">
        <v>0.06</v>
      </c>
      <c r="H418" s="50" t="s">
        <v>76</v>
      </c>
      <c r="I418" s="51">
        <v>2.52</v>
      </c>
      <c r="J418" s="50"/>
    </row>
    <row r="419" spans="8:8">
      <c r="A419" s="50" t="s">
        <v>253</v>
      </c>
      <c r="B419" s="50" t="s">
        <v>254</v>
      </c>
      <c r="C419" s="51">
        <v>14.0</v>
      </c>
      <c r="D419" s="110">
        <v>79.16</v>
      </c>
      <c r="E419" s="50" t="s">
        <v>75</v>
      </c>
      <c r="F419" s="110">
        <v>11.08</v>
      </c>
      <c r="G419" s="51">
        <v>0.1</v>
      </c>
      <c r="H419" s="50" t="s">
        <v>76</v>
      </c>
      <c r="I419" s="51">
        <v>1.4</v>
      </c>
      <c r="J419" s="50"/>
    </row>
    <row r="420" spans="8:8">
      <c r="A420" s="50" t="s">
        <v>255</v>
      </c>
      <c r="B420" s="50" t="s">
        <v>256</v>
      </c>
      <c r="C420" s="51">
        <v>14.0</v>
      </c>
      <c r="D420" s="110">
        <v>429.29</v>
      </c>
      <c r="E420" s="50" t="s">
        <v>75</v>
      </c>
      <c r="F420" s="110">
        <v>60.1</v>
      </c>
      <c r="G420" s="51">
        <v>0.15</v>
      </c>
      <c r="H420" s="50" t="s">
        <v>76</v>
      </c>
      <c r="I420" s="51">
        <v>2.1</v>
      </c>
      <c r="J420" s="50"/>
    </row>
    <row r="421" spans="8:8">
      <c r="A421" s="50" t="s">
        <v>115</v>
      </c>
      <c r="B421" s="50" t="s">
        <v>116</v>
      </c>
      <c r="C421" s="51">
        <v>52.5</v>
      </c>
      <c r="D421" s="110">
        <v>22.8</v>
      </c>
      <c r="E421" s="50" t="s">
        <v>75</v>
      </c>
      <c r="F421" s="110">
        <v>11.97</v>
      </c>
      <c r="G421" s="51">
        <v>2.3</v>
      </c>
      <c r="H421" s="50" t="s">
        <v>75</v>
      </c>
      <c r="I421" s="51">
        <v>1.21</v>
      </c>
      <c r="J421" s="50"/>
    </row>
    <row r="422" spans="8:8">
      <c r="A422" s="50" t="s">
        <v>131</v>
      </c>
      <c r="B422" s="50" t="s">
        <v>132</v>
      </c>
      <c r="C422" s="51">
        <v>1617.0</v>
      </c>
      <c r="D422" s="110">
        <v>245.3</v>
      </c>
      <c r="E422" s="50" t="s">
        <v>77</v>
      </c>
      <c r="F422" s="110">
        <v>396.65</v>
      </c>
      <c r="G422" s="51">
        <v>5.5</v>
      </c>
      <c r="H422" s="50" t="s">
        <v>77</v>
      </c>
      <c r="I422" s="51">
        <v>8.89</v>
      </c>
      <c r="J422" s="50"/>
    </row>
    <row r="423" spans="8:8">
      <c r="A423" s="50" t="s">
        <v>261</v>
      </c>
      <c r="B423" s="50" t="s">
        <v>262</v>
      </c>
      <c r="C423" s="51">
        <v>42.0</v>
      </c>
      <c r="D423" s="110">
        <v>0.0</v>
      </c>
      <c r="E423" s="50" t="s">
        <v>76</v>
      </c>
      <c r="F423" s="110">
        <v>0.0</v>
      </c>
      <c r="G423" s="51">
        <v>0.1</v>
      </c>
      <c r="H423" s="50" t="s">
        <v>76</v>
      </c>
      <c r="I423" s="51">
        <v>4.2</v>
      </c>
      <c r="J423" s="50"/>
    </row>
    <row r="424" spans="8:8">
      <c r="A424" s="50" t="s">
        <v>145</v>
      </c>
      <c r="B424" s="50" t="s">
        <v>146</v>
      </c>
      <c r="C424" s="51">
        <v>42.0</v>
      </c>
      <c r="D424" s="110">
        <v>145.79</v>
      </c>
      <c r="E424" s="50" t="s">
        <v>77</v>
      </c>
      <c r="F424" s="110">
        <v>6.12</v>
      </c>
      <c r="G424" s="51">
        <v>1.75</v>
      </c>
      <c r="H424" s="50" t="s">
        <v>75</v>
      </c>
      <c r="I424" s="51">
        <v>0.74</v>
      </c>
      <c r="J424" s="50"/>
    </row>
    <row r="425" spans="8:8">
      <c r="A425" s="50"/>
      <c r="B425" s="50"/>
      <c r="C425" s="51"/>
      <c r="D425" s="110"/>
      <c r="E425" s="50"/>
      <c r="F425" s="110"/>
      <c r="G425" s="51"/>
      <c r="H425" s="50"/>
      <c r="I425" s="51"/>
      <c r="J425" s="50"/>
      <c r="K425" s="1">
        <f>SUM(F415:F425)</f>
        <v>1035.57</v>
      </c>
      <c r="L425" s="122">
        <f>SUM(I415:I425)</f>
        <v>35.480000000000004</v>
      </c>
    </row>
    <row r="426" spans="8:8" ht="13.2" customHeight="1">
      <c r="A426" s="115" t="s">
        <v>91</v>
      </c>
      <c r="B426" s="115"/>
      <c r="C426" s="115"/>
      <c r="D426" s="115"/>
      <c r="E426" s="115"/>
      <c r="F426" s="115"/>
      <c r="G426" s="115"/>
      <c r="H426" s="115"/>
      <c r="I426" s="115"/>
      <c r="J426" s="115"/>
    </row>
    <row r="427" spans="8:8">
      <c r="A427" s="50" t="s">
        <v>90</v>
      </c>
      <c r="B427" s="50" t="s">
        <v>419</v>
      </c>
      <c r="C427" s="51">
        <f>15+4+28</f>
        <v>47.0</v>
      </c>
      <c r="D427" s="110">
        <v>100.0</v>
      </c>
      <c r="E427" s="50" t="s">
        <v>76</v>
      </c>
      <c r="F427" s="110">
        <f>D427*C427</f>
        <v>4700.0</v>
      </c>
      <c r="G427" s="51">
        <v>2.0</v>
      </c>
      <c r="H427" s="50" t="s">
        <v>76</v>
      </c>
      <c r="I427" s="51">
        <f>G427*C427</f>
        <v>94.0</v>
      </c>
      <c r="J427" s="50"/>
    </row>
    <row r="428" spans="8:8">
      <c r="A428" s="50" t="s">
        <v>96</v>
      </c>
      <c r="B428" s="50" t="s">
        <v>429</v>
      </c>
      <c r="C428" s="51">
        <f>15+4+28</f>
        <v>47.0</v>
      </c>
      <c r="D428" s="110">
        <v>100.0</v>
      </c>
      <c r="E428" s="50" t="s">
        <v>76</v>
      </c>
      <c r="F428" s="110">
        <f>D428*C428</f>
        <v>4700.0</v>
      </c>
      <c r="G428" s="51">
        <v>1.0</v>
      </c>
      <c r="H428" s="50" t="s">
        <v>76</v>
      </c>
      <c r="I428" s="51">
        <f>G428*C428</f>
        <v>47.0</v>
      </c>
      <c r="J428" s="50"/>
    </row>
    <row r="429" spans="8:8">
      <c r="A429" s="50" t="s">
        <v>96</v>
      </c>
      <c r="B429" s="50" t="s">
        <v>78</v>
      </c>
      <c r="C429" s="51">
        <v>1.0</v>
      </c>
      <c r="D429" s="110">
        <v>2000.0</v>
      </c>
      <c r="E429" s="50" t="s">
        <v>76</v>
      </c>
      <c r="F429" s="110">
        <f>D429*C429</f>
        <v>2000.0</v>
      </c>
      <c r="G429" s="51">
        <v>80.0</v>
      </c>
      <c r="H429" s="50" t="s">
        <v>76</v>
      </c>
      <c r="I429" s="51">
        <f>G429*C429</f>
        <v>80.0</v>
      </c>
      <c r="J429" s="50"/>
    </row>
    <row r="430" spans="8:8">
      <c r="J430" t="s">
        <v>49</v>
      </c>
      <c r="K430" s="1">
        <f>SUM(K60:K429)</f>
        <v>198636.84</v>
      </c>
      <c r="L430" s="127">
        <f>SUM(L60:L429)</f>
        <v>5387.1</v>
      </c>
    </row>
  </sheetData>
  <mergeCells count="69">
    <mergeCell ref="A426:J426"/>
    <mergeCell ref="A306:J306"/>
    <mergeCell ref="A346:J346"/>
    <mergeCell ref="A403:J403"/>
    <mergeCell ref="A360:J360"/>
    <mergeCell ref="A394:J394"/>
    <mergeCell ref="A385:J385"/>
    <mergeCell ref="F2:I2"/>
    <mergeCell ref="A222:J222"/>
    <mergeCell ref="A283:J283"/>
    <mergeCell ref="A414:J414"/>
    <mergeCell ref="H56:I56"/>
    <mergeCell ref="E35:F35"/>
    <mergeCell ref="H6:I6"/>
    <mergeCell ref="A248:J248"/>
    <mergeCell ref="E46:F46"/>
    <mergeCell ref="H51:I51"/>
    <mergeCell ref="E23:F23"/>
    <mergeCell ref="H7:I7"/>
    <mergeCell ref="E6:G6"/>
    <mergeCell ref="E47:F47"/>
    <mergeCell ref="H14:I14"/>
    <mergeCell ref="E24:F24"/>
    <mergeCell ref="H8:I8"/>
    <mergeCell ref="E45:F45"/>
    <mergeCell ref="A274:J274"/>
    <mergeCell ref="E25:F25"/>
    <mergeCell ref="A204:J204"/>
    <mergeCell ref="E34:F34"/>
    <mergeCell ref="H57:I57"/>
    <mergeCell ref="F3:I3"/>
    <mergeCell ref="E48:F48"/>
    <mergeCell ref="E9:G9"/>
    <mergeCell ref="E41:F41"/>
    <mergeCell ref="E31:F31"/>
    <mergeCell ref="E29:F29"/>
    <mergeCell ref="E28:F28"/>
    <mergeCell ref="E27:F27"/>
    <mergeCell ref="E15:G15"/>
    <mergeCell ref="A170:J170"/>
    <mergeCell ref="H15:I15"/>
    <mergeCell ref="E44:F44"/>
    <mergeCell ref="H16:I16"/>
    <mergeCell ref="E7:G7"/>
    <mergeCell ref="E43:F43"/>
    <mergeCell ref="E10:G10"/>
    <mergeCell ref="E32:F32"/>
    <mergeCell ref="E14:G14"/>
    <mergeCell ref="H52:I52"/>
    <mergeCell ref="H55:I55"/>
    <mergeCell ref="E37:F37"/>
    <mergeCell ref="H10:I10"/>
    <mergeCell ref="H11:I11"/>
    <mergeCell ref="E49:F49"/>
    <mergeCell ref="H54:I54"/>
    <mergeCell ref="A60:J60"/>
    <mergeCell ref="A133:J133"/>
    <mergeCell ref="E8:G8"/>
    <mergeCell ref="A159:J159"/>
    <mergeCell ref="H9:I9"/>
    <mergeCell ref="E33:F33"/>
    <mergeCell ref="E42:F42"/>
    <mergeCell ref="E11:G11"/>
    <mergeCell ref="E36:F36"/>
    <mergeCell ref="E39:F39"/>
    <mergeCell ref="E38:F38"/>
    <mergeCell ref="E16:G16"/>
    <mergeCell ref="E26:F26"/>
    <mergeCell ref="H53:I53"/>
  </mergeCells>
  <conditionalFormatting sqref="E52:G57">
    <cfRule type="containsText" text="x" operator="containsText" priority="1" dxfId="0">
      <formula>NOT(ISERROR(SEARCH("x",E52)))</formula>
    </cfRule>
  </conditionalFormatting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Q88"/>
  <sheetViews>
    <sheetView workbookViewId="0">
      <selection activeCell="C6" sqref="C6"/>
    </sheetView>
  </sheetViews>
  <sheetFormatPr defaultRowHeight="14.4" defaultColWidth="10"/>
  <cols>
    <col min="1" max="1" customWidth="1" bestFit="1" width="36.554688" style="0"/>
    <col min="2" max="2" customWidth="1" bestFit="1" width="70.109375" style="0"/>
    <col min="3" max="3" customWidth="1" width="9.0" style="0"/>
    <col min="4" max="4" customWidth="1" width="12.441406" style="1"/>
    <col min="5" max="5" customWidth="1" width="11.5546875" style="2"/>
    <col min="6" max="6" customWidth="1" width="11.109375" style="1"/>
    <col min="7" max="7" customWidth="1" width="9.441406" style="0"/>
    <col min="8" max="8" customWidth="1" width="9.441406" style="2"/>
    <col min="9" max="9" customWidth="1" width="11.109375" style="0"/>
    <col min="10" max="10" customWidth="1" bestFit="1" width="8.6640625" style="0"/>
    <col min="11" max="11" customWidth="1" bestFit="1" width="14.886719" style="0"/>
    <col min="12" max="12" customWidth="1" width="20.886719" style="0"/>
    <col min="13" max="13" customWidth="1" bestFit="1" width="22.664062" style="0"/>
    <col min="14" max="14" customWidth="1" bestFit="1" width="18.664062" style="0"/>
    <col min="15" max="15" customWidth="1" bestFit="1" width="17.0" style="0"/>
  </cols>
  <sheetData>
    <row r="1" spans="8:8" ht="15.0">
      <c r="A1" s="3" t="s">
        <v>0</v>
      </c>
      <c r="B1" s="4" t="s">
        <v>1</v>
      </c>
    </row>
    <row r="2" spans="8:8">
      <c r="A2" s="5" t="s">
        <v>2</v>
      </c>
      <c r="B2" s="6">
        <f>SUM(F59:F633)</f>
        <v>211.74999999999994</v>
      </c>
      <c r="E2" s="2" t="s">
        <v>39</v>
      </c>
      <c r="F2" s="7" t="s">
        <v>421</v>
      </c>
      <c r="G2" s="7"/>
      <c r="H2" s="7"/>
      <c r="I2" s="7"/>
    </row>
    <row r="3" spans="8:8">
      <c r="A3" s="5" t="s">
        <v>3</v>
      </c>
      <c r="B3" s="8">
        <f>SUM(E24:E28)</f>
        <v>1250.0</v>
      </c>
      <c r="E3" s="2" t="s">
        <v>40</v>
      </c>
      <c r="F3" s="9">
        <v>46265.0</v>
      </c>
      <c r="G3" s="9"/>
      <c r="H3" s="9"/>
      <c r="I3" s="9"/>
    </row>
    <row r="4" spans="8:8">
      <c r="A4" s="5" t="s">
        <v>73</v>
      </c>
      <c r="B4" s="8">
        <f>B2*C4</f>
        <v>0.0</v>
      </c>
      <c r="C4" s="10">
        <v>0.0</v>
      </c>
      <c r="D4" s="11" t="s">
        <v>82</v>
      </c>
      <c r="F4" s="12"/>
      <c r="G4" s="13"/>
      <c r="H4" s="13"/>
      <c r="I4" s="13"/>
    </row>
    <row r="5" spans="8:8">
      <c r="A5" s="5" t="s">
        <v>53</v>
      </c>
      <c r="B5" s="8">
        <f>(B2+B3+B4)*C5</f>
        <v>142.520625</v>
      </c>
      <c r="C5" s="10">
        <v>0.0975</v>
      </c>
      <c r="D5" s="11" t="s">
        <v>82</v>
      </c>
    </row>
    <row r="6" spans="8:8">
      <c r="A6" s="14" t="s">
        <v>4</v>
      </c>
      <c r="B6" s="6">
        <f>SUM(B2:B5)</f>
        <v>1604.270625</v>
      </c>
      <c r="E6" s="15" t="s">
        <v>29</v>
      </c>
      <c r="F6" s="16"/>
      <c r="G6" s="17"/>
      <c r="H6" s="18">
        <f>B20</f>
        <v>2959.84516575</v>
      </c>
      <c r="I6" s="19"/>
    </row>
    <row r="7" spans="8:8">
      <c r="A7" s="5" t="s">
        <v>52</v>
      </c>
      <c r="B7" s="8">
        <f>H8*C7</f>
        <v>584.0999999999999</v>
      </c>
      <c r="C7" s="20">
        <v>45.0</v>
      </c>
      <c r="D7" s="11" t="s">
        <v>82</v>
      </c>
      <c r="E7" s="21" t="s">
        <v>43</v>
      </c>
      <c r="F7" s="21"/>
      <c r="G7" s="21"/>
      <c r="H7" s="22">
        <f>M15</f>
        <v>1.9469999999999996</v>
      </c>
      <c r="I7" s="22"/>
      <c r="L7" s="23" t="s">
        <v>67</v>
      </c>
      <c r="M7" s="24"/>
      <c r="N7" s="25"/>
    </row>
    <row r="8" spans="8:8">
      <c r="A8" s="5" t="s">
        <v>5</v>
      </c>
      <c r="B8" s="8">
        <f>H7*C7</f>
        <v>87.61499999999998</v>
      </c>
      <c r="E8" s="15" t="s">
        <v>44</v>
      </c>
      <c r="F8" s="16"/>
      <c r="G8" s="17"/>
      <c r="H8" s="26">
        <f>SUM(I59:I123)</f>
        <v>12.979999999999997</v>
      </c>
      <c r="I8" s="27"/>
      <c r="L8" s="28" t="s">
        <v>88</v>
      </c>
      <c r="M8" s="29">
        <f>H8*N8</f>
        <v>0.6489999999999999</v>
      </c>
      <c r="N8" s="30">
        <v>0.05</v>
      </c>
      <c r="O8" s="31" t="s">
        <v>79</v>
      </c>
    </row>
    <row r="9" spans="8:8">
      <c r="A9" s="14" t="s">
        <v>6</v>
      </c>
      <c r="B9" s="8">
        <f>B7+B8</f>
        <v>671.715</v>
      </c>
      <c r="E9" s="32" t="s">
        <v>27</v>
      </c>
      <c r="F9" s="33"/>
      <c r="G9" s="34"/>
      <c r="H9" s="35">
        <f>H8+H7</f>
        <v>14.927</v>
      </c>
      <c r="I9" s="35"/>
      <c r="L9" s="28" t="s">
        <v>65</v>
      </c>
      <c r="M9" s="36">
        <f>H8*N9</f>
        <v>1.2979999999999998</v>
      </c>
      <c r="N9" s="30">
        <v>0.1</v>
      </c>
      <c r="O9" s="31" t="s">
        <v>79</v>
      </c>
    </row>
    <row r="10" spans="8:8">
      <c r="A10" s="5" t="s">
        <v>7</v>
      </c>
      <c r="B10" s="37">
        <f>SUM(E41:F48)</f>
        <v>20.15145</v>
      </c>
      <c r="E10" s="15"/>
      <c r="F10" s="16"/>
      <c r="G10" s="17"/>
      <c r="H10" s="38"/>
      <c r="I10" s="38"/>
      <c r="L10" s="28" t="s">
        <v>68</v>
      </c>
      <c r="M10" s="36">
        <v>0.0</v>
      </c>
      <c r="N10" s="39"/>
      <c r="O10" s="31" t="s">
        <v>79</v>
      </c>
    </row>
    <row r="11" spans="8:8">
      <c r="A11" s="5" t="s">
        <v>8</v>
      </c>
      <c r="B11" s="37">
        <f>+SUM(H51:I56)</f>
        <v>43.661475</v>
      </c>
      <c r="E11" s="15"/>
      <c r="F11" s="16"/>
      <c r="G11" s="17"/>
      <c r="H11" s="40"/>
      <c r="I11" s="40"/>
      <c r="L11" s="28" t="s">
        <v>74</v>
      </c>
      <c r="M11" s="36">
        <v>0.0</v>
      </c>
      <c r="N11" s="39"/>
      <c r="O11" s="31" t="s">
        <v>79</v>
      </c>
    </row>
    <row r="12" spans="8:8">
      <c r="A12" s="5" t="s">
        <v>9</v>
      </c>
      <c r="B12" s="37">
        <f>SUM(E31:E38)</f>
        <v>0.0</v>
      </c>
      <c r="L12" s="28" t="s">
        <v>69</v>
      </c>
      <c r="M12" s="36">
        <v>0.0</v>
      </c>
      <c r="N12" s="39"/>
      <c r="O12" s="31" t="s">
        <v>79</v>
      </c>
    </row>
    <row r="13" spans="8:8">
      <c r="A13" s="5" t="s">
        <v>63</v>
      </c>
      <c r="B13" s="37">
        <f>B12*C13</f>
        <v>0.0</v>
      </c>
      <c r="C13" s="41">
        <v>0.05</v>
      </c>
      <c r="D13" s="11" t="s">
        <v>82</v>
      </c>
      <c r="L13" s="28" t="s">
        <v>70</v>
      </c>
      <c r="M13" s="36">
        <v>0.0</v>
      </c>
      <c r="N13" s="39"/>
      <c r="O13" s="31" t="s">
        <v>79</v>
      </c>
    </row>
    <row r="14" spans="8:8" ht="15.0">
      <c r="A14" s="5" t="s">
        <v>10</v>
      </c>
      <c r="B14" s="37">
        <f>B6+B9+B10+B11+B12+B13</f>
        <v>2339.79855</v>
      </c>
      <c r="E14" s="15" t="s">
        <v>28</v>
      </c>
      <c r="F14" s="16"/>
      <c r="G14" s="17"/>
      <c r="H14" s="42">
        <f>H6/H16</f>
        <v>0.09043770367116842</v>
      </c>
      <c r="I14" s="42"/>
      <c r="L14" s="43" t="s">
        <v>71</v>
      </c>
      <c r="M14" s="44">
        <f>R15</f>
        <v>0.0</v>
      </c>
      <c r="N14" s="39"/>
      <c r="O14" s="31" t="s">
        <v>79</v>
      </c>
    </row>
    <row r="15" spans="8:8" ht="15.0">
      <c r="A15" s="5" t="s">
        <v>50</v>
      </c>
      <c r="B15" s="37">
        <f>B14*C15</f>
        <v>233.97985500000001</v>
      </c>
      <c r="C15" s="41">
        <v>0.1</v>
      </c>
      <c r="D15" s="11" t="s">
        <v>82</v>
      </c>
      <c r="E15" s="15" t="s">
        <v>30</v>
      </c>
      <c r="F15" s="16"/>
      <c r="G15" s="17"/>
      <c r="H15" s="45">
        <f>IF(H16&gt;0,B7/H16,0)</f>
        <v>0.01784710339770227</v>
      </c>
      <c r="I15" s="46"/>
      <c r="L15" s="25" t="s">
        <v>72</v>
      </c>
      <c r="M15" s="47">
        <f>SUM(M8:M14)</f>
        <v>1.9469999999999996</v>
      </c>
    </row>
    <row r="16" spans="8:8">
      <c r="A16" s="5" t="s">
        <v>51</v>
      </c>
      <c r="B16" s="37">
        <f>(B14+B15)*C16</f>
        <v>386.06676075</v>
      </c>
      <c r="C16" s="41">
        <v>0.15</v>
      </c>
      <c r="D16" s="11" t="s">
        <v>82</v>
      </c>
      <c r="E16" s="15" t="s">
        <v>31</v>
      </c>
      <c r="F16" s="16"/>
      <c r="G16" s="17"/>
      <c r="H16" s="48">
        <v>32728.0</v>
      </c>
      <c r="I16" s="49"/>
    </row>
    <row r="17" spans="8:8">
      <c r="A17" s="5" t="s">
        <v>11</v>
      </c>
      <c r="B17" s="37">
        <f>SUM(B14:B16)</f>
        <v>2959.84516575</v>
      </c>
    </row>
    <row r="18" spans="8:8">
      <c r="A18" s="5" t="s">
        <v>12</v>
      </c>
      <c r="B18" s="37">
        <f>B17*C18</f>
        <v>0.0</v>
      </c>
      <c r="C18" s="41">
        <v>0.0</v>
      </c>
      <c r="D18" s="11" t="s">
        <v>82</v>
      </c>
      <c r="L18" s="50" t="s">
        <v>92</v>
      </c>
      <c r="M18" s="51">
        <v>10.0</v>
      </c>
    </row>
    <row r="19" spans="8:8">
      <c r="A19" s="5" t="s">
        <v>64</v>
      </c>
      <c r="B19" s="37">
        <f>(B18+B17)*C19</f>
        <v>0.0</v>
      </c>
      <c r="C19" s="52">
        <v>0.0</v>
      </c>
      <c r="D19" s="11" t="s">
        <v>82</v>
      </c>
      <c r="L19" s="50" t="s">
        <v>93</v>
      </c>
      <c r="M19" s="51">
        <f>H9/8/M18</f>
        <v>0.1865875</v>
      </c>
    </row>
    <row r="20" spans="8:8">
      <c r="A20" s="5" t="s">
        <v>13</v>
      </c>
      <c r="B20" s="37">
        <f>B17+B18+B19</f>
        <v>2959.84516575</v>
      </c>
    </row>
    <row r="21" spans="8:8">
      <c r="A21" s="5" t="s">
        <v>66</v>
      </c>
      <c r="B21" s="53">
        <f>IF(H16=0,0,H9/H16)</f>
        <v>4.5609264238572476E-4</v>
      </c>
    </row>
    <row r="22" spans="8:8">
      <c r="A22" s="5" t="s">
        <v>98</v>
      </c>
      <c r="B22" s="1">
        <f>B2/H16</f>
        <v>0.006469995111219749</v>
      </c>
      <c r="I22" s="54"/>
    </row>
    <row r="23" spans="8:8" ht="15.0">
      <c r="A23" s="3" t="s">
        <v>62</v>
      </c>
      <c r="B23" s="3" t="s">
        <v>14</v>
      </c>
      <c r="C23" s="55" t="s">
        <v>15</v>
      </c>
      <c r="D23" s="56" t="s">
        <v>16</v>
      </c>
      <c r="E23" s="57" t="s">
        <v>24</v>
      </c>
      <c r="F23" s="57"/>
      <c r="L23" s="58"/>
      <c r="M23" s="59"/>
      <c r="N23" s="59"/>
      <c r="O23" s="59"/>
    </row>
    <row r="24" spans="8:8">
      <c r="A24" s="60" t="s">
        <v>25</v>
      </c>
      <c r="B24" s="60" t="s">
        <v>99</v>
      </c>
      <c r="C24" s="61">
        <v>1.0</v>
      </c>
      <c r="D24" s="62">
        <f>(250*2)+150+600</f>
        <v>1250.0</v>
      </c>
      <c r="E24" s="63">
        <f t="shared" si="0" ref="E24:E28">C24*D24</f>
        <v>1250.0</v>
      </c>
      <c r="F24" s="64"/>
      <c r="G24" s="31"/>
      <c r="L24" s="66"/>
      <c r="M24" s="67"/>
      <c r="N24" s="68"/>
      <c r="O24" s="69"/>
    </row>
    <row r="25" spans="8:8">
      <c r="A25" s="76" t="s">
        <v>25</v>
      </c>
      <c r="B25" s="76"/>
      <c r="C25" s="77">
        <v>1.0</v>
      </c>
      <c r="D25" s="78">
        <v>0.0</v>
      </c>
      <c r="E25" s="79">
        <f t="shared" si="0"/>
        <v>0.0</v>
      </c>
      <c r="F25" s="80"/>
      <c r="L25" s="66"/>
      <c r="M25" s="67"/>
      <c r="N25" s="75"/>
      <c r="O25" s="69"/>
    </row>
    <row r="26" spans="8:8">
      <c r="A26" s="76" t="s">
        <v>25</v>
      </c>
      <c r="B26" s="76"/>
      <c r="C26" s="77">
        <v>1.0</v>
      </c>
      <c r="D26" s="81">
        <v>0.0</v>
      </c>
      <c r="E26" s="79">
        <f t="shared" si="0"/>
        <v>0.0</v>
      </c>
      <c r="F26" s="80"/>
      <c r="L26" s="66"/>
      <c r="M26" s="67"/>
      <c r="N26" s="75"/>
      <c r="O26" s="69"/>
    </row>
    <row r="27" spans="8:8">
      <c r="A27" s="76" t="s">
        <v>25</v>
      </c>
      <c r="B27" s="76"/>
      <c r="C27" s="77">
        <v>1.0</v>
      </c>
      <c r="D27" s="81">
        <v>0.0</v>
      </c>
      <c r="E27" s="79">
        <f t="shared" si="0"/>
        <v>0.0</v>
      </c>
      <c r="F27" s="80"/>
      <c r="L27" s="58"/>
      <c r="M27" s="82"/>
      <c r="N27" s="83"/>
      <c r="O27" s="69"/>
    </row>
    <row r="28" spans="8:8">
      <c r="A28" s="76" t="s">
        <v>25</v>
      </c>
      <c r="B28" s="76"/>
      <c r="C28" s="77">
        <v>1.0</v>
      </c>
      <c r="D28" s="81">
        <v>0.0</v>
      </c>
      <c r="E28" s="79">
        <f t="shared" si="0"/>
        <v>0.0</v>
      </c>
      <c r="F28" s="80"/>
      <c r="L28" s="84"/>
      <c r="M28" s="85"/>
      <c r="N28" s="83"/>
      <c r="O28" s="69"/>
    </row>
    <row r="29" spans="8:8">
      <c r="A29" s="5"/>
      <c r="B29" s="5"/>
      <c r="C29" s="86"/>
      <c r="E29" s="87"/>
      <c r="L29" s="84"/>
      <c r="M29" s="88"/>
      <c r="N29" s="84"/>
      <c r="O29" s="89"/>
    </row>
    <row r="30" spans="8:8" ht="15.0">
      <c r="A30" s="3" t="s">
        <v>60</v>
      </c>
      <c r="B30" s="3" t="s">
        <v>14</v>
      </c>
      <c r="C30" s="55" t="s">
        <v>15</v>
      </c>
      <c r="D30" s="56" t="s">
        <v>16</v>
      </c>
      <c r="E30" s="57" t="s">
        <v>24</v>
      </c>
      <c r="F30" s="57"/>
      <c r="L30" s="58"/>
      <c r="M30" s="90"/>
      <c r="N30" s="84"/>
      <c r="O30" s="89"/>
    </row>
    <row r="31" spans="8:8">
      <c r="A31" s="76" t="s">
        <v>61</v>
      </c>
      <c r="B31" s="76"/>
      <c r="C31" s="77">
        <v>1.0</v>
      </c>
      <c r="D31" s="78">
        <v>0.0</v>
      </c>
      <c r="E31" s="79">
        <f>C31*D31</f>
        <v>0.0</v>
      </c>
      <c r="F31" s="80"/>
      <c r="G31" s="31" t="s">
        <v>79</v>
      </c>
    </row>
    <row r="32" spans="8:8" s="2" ht="14.4" customFormat="1">
      <c r="A32" s="76" t="s">
        <v>61</v>
      </c>
      <c r="B32" s="76"/>
      <c r="C32" s="77">
        <v>1.0</v>
      </c>
      <c r="D32" s="78">
        <v>0.0</v>
      </c>
      <c r="E32" s="79">
        <f t="shared" si="1" ref="E32:E38">C32*D32</f>
        <v>0.0</v>
      </c>
      <c r="F32" s="80"/>
      <c r="G32" s="31" t="s">
        <v>79</v>
      </c>
      <c r="I32"/>
      <c r="J32"/>
      <c r="K32"/>
      <c r="L32"/>
      <c r="M32"/>
      <c r="N32"/>
      <c r="O32"/>
    </row>
    <row r="33" spans="8:8" s="2" ht="14.4" customFormat="1">
      <c r="A33" s="76" t="s">
        <v>61</v>
      </c>
      <c r="B33" s="76"/>
      <c r="C33" s="77">
        <v>1.0</v>
      </c>
      <c r="D33" s="78">
        <v>0.0</v>
      </c>
      <c r="E33" s="79">
        <f t="shared" si="1"/>
        <v>0.0</v>
      </c>
      <c r="F33" s="80"/>
      <c r="G33" s="31" t="s">
        <v>79</v>
      </c>
      <c r="I33"/>
      <c r="J33"/>
      <c r="K33"/>
      <c r="L33"/>
      <c r="M33"/>
      <c r="N33"/>
      <c r="O33"/>
    </row>
    <row r="34" spans="8:8" s="2" ht="14.4" customFormat="1">
      <c r="A34" s="76" t="s">
        <v>61</v>
      </c>
      <c r="B34" s="76"/>
      <c r="C34" s="77">
        <v>1.0</v>
      </c>
      <c r="D34" s="78">
        <v>0.0</v>
      </c>
      <c r="E34" s="79">
        <f t="shared" si="1"/>
        <v>0.0</v>
      </c>
      <c r="F34" s="80"/>
      <c r="G34" s="31" t="s">
        <v>79</v>
      </c>
      <c r="I34"/>
      <c r="J34"/>
      <c r="K34"/>
      <c r="L34"/>
      <c r="M34"/>
      <c r="N34"/>
      <c r="O34"/>
    </row>
    <row r="35" spans="8:8" s="2" ht="14.4" customFormat="1">
      <c r="A35" s="76" t="s">
        <v>61</v>
      </c>
      <c r="B35" s="76"/>
      <c r="C35" s="77">
        <v>1.0</v>
      </c>
      <c r="D35" s="78">
        <v>0.0</v>
      </c>
      <c r="E35" s="79">
        <f t="shared" si="1"/>
        <v>0.0</v>
      </c>
      <c r="F35" s="80"/>
      <c r="G35" s="31" t="s">
        <v>79</v>
      </c>
      <c r="I35"/>
      <c r="J35"/>
      <c r="K35"/>
      <c r="L35"/>
      <c r="M35"/>
      <c r="N35"/>
      <c r="O35"/>
    </row>
    <row r="36" spans="8:8" s="2" ht="14.4" customFormat="1">
      <c r="A36" s="76" t="s">
        <v>61</v>
      </c>
      <c r="B36" s="76"/>
      <c r="C36" s="77">
        <v>1.0</v>
      </c>
      <c r="D36" s="81">
        <v>0.0</v>
      </c>
      <c r="E36" s="79">
        <f t="shared" si="1"/>
        <v>0.0</v>
      </c>
      <c r="F36" s="80"/>
      <c r="G36" s="31" t="s">
        <v>79</v>
      </c>
      <c r="I36"/>
      <c r="J36"/>
      <c r="K36"/>
      <c r="L36"/>
      <c r="M36"/>
      <c r="N36"/>
      <c r="O36"/>
    </row>
    <row r="37" spans="8:8" s="2" ht="14.4" customFormat="1">
      <c r="A37" s="76" t="s">
        <v>61</v>
      </c>
      <c r="B37" s="76"/>
      <c r="C37" s="77">
        <v>1.0</v>
      </c>
      <c r="D37" s="81">
        <v>0.0</v>
      </c>
      <c r="E37" s="79">
        <f t="shared" si="1"/>
        <v>0.0</v>
      </c>
      <c r="F37" s="80"/>
      <c r="G37" s="31" t="s">
        <v>79</v>
      </c>
      <c r="I37"/>
      <c r="J37"/>
      <c r="K37"/>
      <c r="L37"/>
      <c r="M37"/>
      <c r="N37"/>
      <c r="O37"/>
    </row>
    <row r="38" spans="8:8" s="2" ht="14.4" customFormat="1">
      <c r="A38" s="76" t="s">
        <v>61</v>
      </c>
      <c r="B38" s="76"/>
      <c r="C38" s="77">
        <v>1.0</v>
      </c>
      <c r="D38" s="81">
        <v>0.0</v>
      </c>
      <c r="E38" s="79">
        <f t="shared" si="1"/>
        <v>0.0</v>
      </c>
      <c r="F38" s="80"/>
      <c r="G38" s="31" t="s">
        <v>79</v>
      </c>
      <c r="I38"/>
      <c r="J38"/>
      <c r="K38"/>
      <c r="L38"/>
      <c r="M38"/>
      <c r="N38"/>
      <c r="O38"/>
    </row>
    <row r="39" spans="8:8" s="2" ht="14.4" customFormat="1">
      <c r="A39" s="5"/>
      <c r="B39" s="5"/>
      <c r="C39" s="86"/>
      <c r="D39" s="1"/>
      <c r="E39" s="87"/>
      <c r="F39" s="1"/>
      <c r="G39"/>
      <c r="I39"/>
      <c r="J39"/>
      <c r="K39"/>
      <c r="L39"/>
      <c r="M39"/>
      <c r="N39"/>
      <c r="O39"/>
    </row>
    <row r="40" spans="8:8" s="2" ht="15.0" customFormat="1">
      <c r="A40" s="91" t="s">
        <v>26</v>
      </c>
      <c r="B40" s="91" t="s">
        <v>32</v>
      </c>
      <c r="C40" s="92" t="s">
        <v>15</v>
      </c>
      <c r="D40" s="93" t="s">
        <v>16</v>
      </c>
      <c r="E40" s="57" t="s">
        <v>24</v>
      </c>
      <c r="F40" s="57"/>
      <c r="G40"/>
      <c r="I40"/>
      <c r="J40"/>
      <c r="K40"/>
      <c r="L40"/>
      <c r="M40"/>
      <c r="N40"/>
      <c r="O40"/>
    </row>
    <row r="41" spans="8:8" s="2" ht="14.4" customFormat="1">
      <c r="A41" s="94" t="s">
        <v>54</v>
      </c>
      <c r="B41" s="94"/>
      <c r="C41" s="77">
        <v>1.0</v>
      </c>
      <c r="D41" s="81">
        <v>0.0</v>
      </c>
      <c r="E41" s="95">
        <f>C41*D41</f>
        <v>0.0</v>
      </c>
      <c r="F41" s="95"/>
      <c r="G41" s="31" t="s">
        <v>79</v>
      </c>
      <c r="I41"/>
      <c r="J41"/>
      <c r="K41"/>
      <c r="L41"/>
      <c r="M41"/>
      <c r="N41"/>
      <c r="O41"/>
    </row>
    <row r="42" spans="8:8" s="2" ht="14.4" customFormat="1">
      <c r="A42" s="94" t="s">
        <v>55</v>
      </c>
      <c r="B42" s="94"/>
      <c r="C42" s="77">
        <v>1.0</v>
      </c>
      <c r="D42" s="81">
        <v>0.0</v>
      </c>
      <c r="E42" s="95">
        <f t="shared" si="2" ref="E42:E47">C42*D42</f>
        <v>0.0</v>
      </c>
      <c r="F42" s="95"/>
      <c r="G42" s="31" t="s">
        <v>79</v>
      </c>
      <c r="I42"/>
      <c r="J42"/>
      <c r="K42"/>
      <c r="L42"/>
      <c r="M42"/>
      <c r="N42"/>
      <c r="O42"/>
    </row>
    <row r="43" spans="8:8" s="2" ht="14.4" customFormat="1">
      <c r="A43" s="94" t="s">
        <v>56</v>
      </c>
      <c r="B43" s="94"/>
      <c r="C43" s="77">
        <v>1.0</v>
      </c>
      <c r="D43" s="81">
        <v>0.0</v>
      </c>
      <c r="E43" s="95">
        <f t="shared" si="2"/>
        <v>0.0</v>
      </c>
      <c r="F43" s="95"/>
      <c r="G43" s="31" t="s">
        <v>79</v>
      </c>
      <c r="I43"/>
      <c r="J43"/>
      <c r="K43"/>
      <c r="L43"/>
      <c r="M43"/>
      <c r="N43"/>
      <c r="O43"/>
    </row>
    <row r="44" spans="8:8" s="2" ht="14.4" customFormat="1">
      <c r="A44" s="94" t="s">
        <v>57</v>
      </c>
      <c r="B44" s="94"/>
      <c r="C44" s="77">
        <v>1.0</v>
      </c>
      <c r="D44" s="81">
        <v>0.0</v>
      </c>
      <c r="E44" s="95">
        <f t="shared" si="2"/>
        <v>0.0</v>
      </c>
      <c r="F44" s="95"/>
      <c r="G44" s="31" t="s">
        <v>79</v>
      </c>
      <c r="I44"/>
      <c r="J44"/>
      <c r="K44"/>
      <c r="L44"/>
      <c r="M44"/>
      <c r="N44"/>
      <c r="O44"/>
    </row>
    <row r="45" spans="8:8" s="2" ht="14.4" customFormat="1">
      <c r="A45" s="96" t="s">
        <v>58</v>
      </c>
      <c r="B45" s="96"/>
      <c r="C45" s="97">
        <v>1.0</v>
      </c>
      <c r="D45" s="98">
        <v>0.0</v>
      </c>
      <c r="E45" s="99">
        <f t="shared" si="2"/>
        <v>0.0</v>
      </c>
      <c r="F45" s="99"/>
      <c r="G45" s="31" t="s">
        <v>79</v>
      </c>
      <c r="I45"/>
      <c r="J45"/>
      <c r="K45"/>
      <c r="L45"/>
      <c r="M45"/>
      <c r="N45"/>
      <c r="O45"/>
    </row>
    <row r="46" spans="8:8" s="2" ht="14.4" customFormat="1">
      <c r="A46" s="94" t="s">
        <v>59</v>
      </c>
      <c r="B46" s="94"/>
      <c r="C46" s="77">
        <v>1.0</v>
      </c>
      <c r="D46" s="81">
        <v>0.0</v>
      </c>
      <c r="E46" s="95">
        <f t="shared" si="2"/>
        <v>0.0</v>
      </c>
      <c r="F46" s="95"/>
      <c r="G46" s="31" t="s">
        <v>79</v>
      </c>
      <c r="I46"/>
      <c r="J46"/>
      <c r="K46"/>
      <c r="L46"/>
      <c r="M46"/>
      <c r="N46"/>
      <c r="O46"/>
    </row>
    <row r="47" spans="8:8" s="2" ht="14.4" customFormat="1">
      <c r="A47" s="94" t="s">
        <v>97</v>
      </c>
      <c r="B47" s="94"/>
      <c r="C47" s="77">
        <v>1.0</v>
      </c>
      <c r="D47" s="100">
        <v>0.0</v>
      </c>
      <c r="E47" s="95">
        <f t="shared" si="2"/>
        <v>0.0</v>
      </c>
      <c r="F47" s="95"/>
      <c r="G47" s="31" t="s">
        <v>79</v>
      </c>
      <c r="I47"/>
      <c r="J47"/>
      <c r="K47"/>
      <c r="L47"/>
      <c r="M47"/>
      <c r="N47"/>
      <c r="O47"/>
    </row>
    <row r="48" spans="8:8">
      <c r="A48" s="94" t="s">
        <v>41</v>
      </c>
      <c r="B48" s="94"/>
      <c r="C48" s="77">
        <v>1.0</v>
      </c>
      <c r="D48" s="100">
        <f>B9*3%</f>
        <v>20.15145</v>
      </c>
      <c r="E48" s="95">
        <f>D48*C48</f>
        <v>20.15145</v>
      </c>
      <c r="F48" s="95"/>
      <c r="G48" s="31" t="s">
        <v>79</v>
      </c>
    </row>
    <row r="49" spans="8:8">
      <c r="A49" s="94"/>
    </row>
    <row r="50" spans="8:8" ht="15.0">
      <c r="A50" s="91" t="s">
        <v>87</v>
      </c>
      <c r="B50" s="91" t="s">
        <v>32</v>
      </c>
      <c r="C50" s="92" t="s">
        <v>15</v>
      </c>
      <c r="D50" s="93" t="s">
        <v>16</v>
      </c>
      <c r="E50" s="92" t="s">
        <v>34</v>
      </c>
      <c r="F50" s="93" t="s">
        <v>35</v>
      </c>
      <c r="G50" s="92" t="s">
        <v>36</v>
      </c>
      <c r="H50" s="57" t="s">
        <v>24</v>
      </c>
      <c r="I50" s="57"/>
    </row>
    <row r="51" spans="8:8">
      <c r="A51" s="94" t="s">
        <v>87</v>
      </c>
      <c r="B51" s="101"/>
      <c r="C51" s="77">
        <v>1.0</v>
      </c>
      <c r="D51" s="102">
        <f>B9*1.5%</f>
        <v>10.075725</v>
      </c>
      <c r="E51" s="87"/>
      <c r="F51" s="103"/>
      <c r="G51" s="87"/>
      <c r="H51" s="95">
        <f>D51*C51</f>
        <v>10.075725</v>
      </c>
      <c r="I51" s="95"/>
      <c r="J51" s="31" t="s">
        <v>79</v>
      </c>
    </row>
    <row r="52" spans="8:8">
      <c r="A52" s="94" t="s">
        <v>86</v>
      </c>
      <c r="B52" s="94"/>
      <c r="C52" s="77">
        <v>1.0</v>
      </c>
      <c r="D52" s="102">
        <f>B9*5%</f>
        <v>33.585750000000004</v>
      </c>
      <c r="E52" s="87"/>
      <c r="F52" s="103"/>
      <c r="G52" s="87"/>
      <c r="H52" s="95">
        <f t="shared" si="3" ref="H52:H56">C52*D52</f>
        <v>33.585750000000004</v>
      </c>
      <c r="I52" s="95"/>
      <c r="J52" s="31" t="s">
        <v>79</v>
      </c>
    </row>
    <row r="53" spans="8:8">
      <c r="A53" s="94" t="s">
        <v>80</v>
      </c>
      <c r="B53" s="101"/>
      <c r="C53" s="77">
        <v>1.0</v>
      </c>
      <c r="D53" s="104">
        <v>0.0</v>
      </c>
      <c r="E53" s="105"/>
      <c r="F53" s="106"/>
      <c r="G53" s="105"/>
      <c r="H53" s="107">
        <f t="shared" si="3"/>
        <v>0.0</v>
      </c>
      <c r="I53" s="107"/>
      <c r="J53" s="31" t="s">
        <v>79</v>
      </c>
    </row>
    <row r="54" spans="8:8">
      <c r="A54" s="94" t="s">
        <v>33</v>
      </c>
      <c r="B54" s="101"/>
      <c r="C54" s="77">
        <v>1.0</v>
      </c>
      <c r="D54" s="108">
        <v>0.0</v>
      </c>
      <c r="E54" s="87"/>
      <c r="F54" s="103"/>
      <c r="G54" s="87"/>
      <c r="H54" s="95">
        <f t="shared" si="3"/>
        <v>0.0</v>
      </c>
      <c r="I54" s="95"/>
      <c r="J54" s="31" t="s">
        <v>79</v>
      </c>
    </row>
    <row r="55" spans="8:8">
      <c r="A55" s="94" t="s">
        <v>45</v>
      </c>
      <c r="B55" s="94"/>
      <c r="C55" s="77">
        <v>1.0</v>
      </c>
      <c r="D55" s="108">
        <v>0.0</v>
      </c>
      <c r="E55" s="87"/>
      <c r="F55" s="103"/>
      <c r="G55" s="87"/>
      <c r="H55" s="95">
        <f t="shared" si="3"/>
        <v>0.0</v>
      </c>
      <c r="I55" s="95"/>
      <c r="J55" s="31" t="s">
        <v>79</v>
      </c>
    </row>
    <row r="56" spans="8:8">
      <c r="A56" s="94" t="s">
        <v>37</v>
      </c>
      <c r="B56" s="94" t="s">
        <v>38</v>
      </c>
      <c r="C56" s="77">
        <v>1.0</v>
      </c>
      <c r="D56" s="109">
        <v>0.0</v>
      </c>
      <c r="E56" s="87"/>
      <c r="F56" s="103"/>
      <c r="G56" s="87"/>
      <c r="H56" s="95">
        <f t="shared" si="3"/>
        <v>0.0</v>
      </c>
      <c r="I56" s="95"/>
      <c r="J56" s="31" t="s">
        <v>79</v>
      </c>
    </row>
    <row r="57" spans="8:8">
      <c r="A57" s="50"/>
      <c r="B57" s="50"/>
      <c r="C57" s="50"/>
      <c r="D57" s="110"/>
      <c r="E57" s="50"/>
      <c r="F57" s="110"/>
      <c r="G57" s="50"/>
      <c r="H57" s="50"/>
      <c r="I57" s="50"/>
      <c r="J57" s="50"/>
    </row>
    <row r="58" spans="8:8">
      <c r="A58" s="111" t="s">
        <v>17</v>
      </c>
      <c r="B58" s="111" t="s">
        <v>14</v>
      </c>
      <c r="C58" s="111" t="s">
        <v>15</v>
      </c>
      <c r="D58" s="112" t="s">
        <v>16</v>
      </c>
      <c r="E58" s="111" t="s">
        <v>18</v>
      </c>
      <c r="F58" s="112" t="s">
        <v>19</v>
      </c>
      <c r="G58" s="111" t="s">
        <v>20</v>
      </c>
      <c r="H58" s="111" t="s">
        <v>21</v>
      </c>
      <c r="I58" s="111" t="s">
        <v>22</v>
      </c>
      <c r="J58" s="111" t="s">
        <v>23</v>
      </c>
      <c r="K58" s="113" t="s">
        <v>46</v>
      </c>
      <c r="L58" s="114" t="s">
        <v>47</v>
      </c>
    </row>
    <row r="59" spans="8:8">
      <c r="A59" s="115" t="s">
        <v>428</v>
      </c>
      <c r="B59" s="115"/>
      <c r="C59" s="115"/>
      <c r="D59" s="115"/>
      <c r="E59" s="115"/>
      <c r="F59" s="115"/>
      <c r="G59" s="115"/>
      <c r="H59" s="115"/>
      <c r="I59" s="115"/>
      <c r="J59" s="115"/>
    </row>
    <row r="60" spans="8:8">
      <c r="A60" s="50" t="s">
        <v>105</v>
      </c>
      <c r="B60" s="50" t="s">
        <v>106</v>
      </c>
      <c r="C60" s="51">
        <v>70.0</v>
      </c>
      <c r="D60" s="110">
        <v>98.69</v>
      </c>
      <c r="E60" s="50" t="s">
        <v>75</v>
      </c>
      <c r="F60" s="110">
        <v>69.08</v>
      </c>
      <c r="G60" s="51">
        <v>2.7</v>
      </c>
      <c r="H60" s="50" t="s">
        <v>75</v>
      </c>
      <c r="I60" s="51">
        <v>1.89</v>
      </c>
      <c r="J60" s="50"/>
    </row>
    <row r="61" spans="8:8">
      <c r="A61" s="50" t="s">
        <v>109</v>
      </c>
      <c r="B61" s="50" t="s">
        <v>110</v>
      </c>
      <c r="C61" s="51">
        <v>9.0</v>
      </c>
      <c r="D61" s="110">
        <v>90.45</v>
      </c>
      <c r="E61" s="50" t="s">
        <v>75</v>
      </c>
      <c r="F61" s="110">
        <v>8.14</v>
      </c>
      <c r="G61" s="51">
        <v>0.06</v>
      </c>
      <c r="H61" s="50" t="s">
        <v>76</v>
      </c>
      <c r="I61" s="51">
        <v>0.54</v>
      </c>
      <c r="J61" s="50"/>
    </row>
    <row r="62" spans="8:8">
      <c r="A62" s="50" t="s">
        <v>111</v>
      </c>
      <c r="B62" s="50" t="s">
        <v>112</v>
      </c>
      <c r="C62" s="51">
        <v>6.0</v>
      </c>
      <c r="D62" s="110">
        <v>45.05</v>
      </c>
      <c r="E62" s="50" t="s">
        <v>75</v>
      </c>
      <c r="F62" s="110">
        <v>2.7</v>
      </c>
      <c r="G62" s="51">
        <v>0.06</v>
      </c>
      <c r="H62" s="50" t="s">
        <v>76</v>
      </c>
      <c r="I62" s="51">
        <v>0.36</v>
      </c>
      <c r="J62" s="50"/>
    </row>
    <row r="63" spans="8:8">
      <c r="A63" s="50" t="s">
        <v>218</v>
      </c>
      <c r="B63" s="50" t="s">
        <v>219</v>
      </c>
      <c r="C63" s="51">
        <v>1.0</v>
      </c>
      <c r="D63" s="110">
        <v>19.98</v>
      </c>
      <c r="E63" s="50" t="s">
        <v>75</v>
      </c>
      <c r="F63" s="110">
        <v>0.2</v>
      </c>
      <c r="G63" s="51">
        <v>0.07</v>
      </c>
      <c r="H63" s="50" t="s">
        <v>76</v>
      </c>
      <c r="I63" s="51">
        <v>0.07</v>
      </c>
      <c r="J63" s="50"/>
    </row>
    <row r="64" spans="8:8">
      <c r="A64" s="50" t="s">
        <v>115</v>
      </c>
      <c r="B64" s="50" t="s">
        <v>116</v>
      </c>
      <c r="C64" s="51">
        <v>9.0</v>
      </c>
      <c r="D64" s="110">
        <v>22.8</v>
      </c>
      <c r="E64" s="50" t="s">
        <v>75</v>
      </c>
      <c r="F64" s="110">
        <v>2.05</v>
      </c>
      <c r="G64" s="51">
        <v>2.3</v>
      </c>
      <c r="H64" s="50" t="s">
        <v>75</v>
      </c>
      <c r="I64" s="51">
        <v>0.21</v>
      </c>
      <c r="J64" s="50"/>
    </row>
    <row r="65" spans="8:8">
      <c r="A65" s="50" t="s">
        <v>220</v>
      </c>
      <c r="B65" s="50" t="s">
        <v>221</v>
      </c>
      <c r="C65" s="51">
        <v>6.0</v>
      </c>
      <c r="D65" s="110">
        <v>13.13</v>
      </c>
      <c r="E65" s="50" t="s">
        <v>75</v>
      </c>
      <c r="F65" s="110">
        <v>0.79</v>
      </c>
      <c r="G65" s="51">
        <v>0.03</v>
      </c>
      <c r="H65" s="50" t="s">
        <v>76</v>
      </c>
      <c r="I65" s="51">
        <v>0.18</v>
      </c>
      <c r="J65" s="50"/>
    </row>
    <row r="66" spans="8:8">
      <c r="A66" s="50" t="s">
        <v>127</v>
      </c>
      <c r="B66" s="50" t="s">
        <v>128</v>
      </c>
      <c r="C66" s="51">
        <v>2.0</v>
      </c>
      <c r="D66" s="110">
        <v>188.64</v>
      </c>
      <c r="E66" s="50" t="s">
        <v>75</v>
      </c>
      <c r="F66" s="110">
        <v>3.77</v>
      </c>
      <c r="G66" s="51">
        <v>0.18</v>
      </c>
      <c r="H66" s="50" t="s">
        <v>76</v>
      </c>
      <c r="I66" s="51">
        <v>0.36</v>
      </c>
      <c r="J66" s="50"/>
    </row>
    <row r="67" spans="8:8">
      <c r="A67" s="50" t="s">
        <v>129</v>
      </c>
      <c r="B67" s="50" t="s">
        <v>130</v>
      </c>
      <c r="C67" s="51">
        <v>4.0</v>
      </c>
      <c r="D67" s="110">
        <v>215.8</v>
      </c>
      <c r="E67" s="50" t="s">
        <v>75</v>
      </c>
      <c r="F67" s="110">
        <v>8.63</v>
      </c>
      <c r="G67" s="51">
        <v>0.2</v>
      </c>
      <c r="H67" s="50" t="s">
        <v>76</v>
      </c>
      <c r="I67" s="51">
        <v>0.8</v>
      </c>
      <c r="J67" s="50"/>
    </row>
    <row r="68" spans="8:8">
      <c r="A68" s="50" t="s">
        <v>131</v>
      </c>
      <c r="B68" s="50" t="s">
        <v>132</v>
      </c>
      <c r="C68" s="51">
        <v>231.0</v>
      </c>
      <c r="D68" s="110">
        <v>245.3</v>
      </c>
      <c r="E68" s="50" t="s">
        <v>77</v>
      </c>
      <c r="F68" s="110">
        <v>56.66</v>
      </c>
      <c r="G68" s="51">
        <v>5.5</v>
      </c>
      <c r="H68" s="50" t="s">
        <v>77</v>
      </c>
      <c r="I68" s="51">
        <v>1.27</v>
      </c>
      <c r="J68" s="50"/>
    </row>
    <row r="69" spans="8:8">
      <c r="A69" s="50" t="s">
        <v>222</v>
      </c>
      <c r="B69" s="50" t="s">
        <v>223</v>
      </c>
      <c r="C69" s="51">
        <v>4.0</v>
      </c>
      <c r="D69" s="110">
        <v>4.16</v>
      </c>
      <c r="E69" s="50" t="s">
        <v>76</v>
      </c>
      <c r="F69" s="110">
        <v>16.64</v>
      </c>
      <c r="G69" s="51">
        <v>0.23</v>
      </c>
      <c r="H69" s="50" t="s">
        <v>76</v>
      </c>
      <c r="I69" s="51">
        <v>0.92</v>
      </c>
      <c r="J69" s="50"/>
    </row>
    <row r="70" spans="8:8">
      <c r="A70" s="50" t="s">
        <v>224</v>
      </c>
      <c r="B70" s="50" t="s">
        <v>225</v>
      </c>
      <c r="C70" s="51">
        <v>60.0</v>
      </c>
      <c r="D70" s="110">
        <v>340.67</v>
      </c>
      <c r="E70" s="50" t="s">
        <v>77</v>
      </c>
      <c r="F70" s="110">
        <v>20.44</v>
      </c>
      <c r="G70" s="51">
        <v>8.85</v>
      </c>
      <c r="H70" s="50" t="s">
        <v>77</v>
      </c>
      <c r="I70" s="51">
        <v>0.53</v>
      </c>
      <c r="J70" s="50"/>
    </row>
    <row r="71" spans="8:8">
      <c r="A71" s="50" t="s">
        <v>226</v>
      </c>
      <c r="B71" s="50" t="s">
        <v>227</v>
      </c>
      <c r="C71" s="51">
        <v>11.0</v>
      </c>
      <c r="D71" s="110">
        <v>56.85</v>
      </c>
      <c r="E71" s="50" t="s">
        <v>77</v>
      </c>
      <c r="F71" s="110">
        <v>0.63</v>
      </c>
      <c r="G71" s="51">
        <v>2.0</v>
      </c>
      <c r="H71" s="50" t="s">
        <v>77</v>
      </c>
      <c r="I71" s="51">
        <v>0.02</v>
      </c>
      <c r="J71" s="50"/>
    </row>
    <row r="72" spans="8:8">
      <c r="A72" s="50" t="s">
        <v>263</v>
      </c>
      <c r="B72" s="50" t="s">
        <v>264</v>
      </c>
      <c r="C72" s="51">
        <v>1.0</v>
      </c>
      <c r="D72" s="110">
        <v>1.79</v>
      </c>
      <c r="E72" s="50" t="s">
        <v>76</v>
      </c>
      <c r="F72" s="110">
        <v>1.79</v>
      </c>
      <c r="G72" s="51">
        <v>0.15</v>
      </c>
      <c r="H72" s="50" t="s">
        <v>76</v>
      </c>
      <c r="I72" s="51">
        <v>0.15</v>
      </c>
      <c r="J72" s="50"/>
    </row>
    <row r="73" spans="8:8">
      <c r="A73" s="50" t="s">
        <v>133</v>
      </c>
      <c r="B73" s="50" t="s">
        <v>134</v>
      </c>
      <c r="C73" s="51">
        <v>2.0</v>
      </c>
      <c r="D73" s="110">
        <v>404.99</v>
      </c>
      <c r="E73" s="50" t="s">
        <v>75</v>
      </c>
      <c r="F73" s="110">
        <v>8.1</v>
      </c>
      <c r="G73" s="51">
        <v>0.07</v>
      </c>
      <c r="H73" s="50" t="s">
        <v>76</v>
      </c>
      <c r="I73" s="51">
        <v>0.14</v>
      </c>
      <c r="J73" s="50"/>
    </row>
    <row r="74" spans="8:8">
      <c r="A74" s="50" t="s">
        <v>228</v>
      </c>
      <c r="B74" s="50" t="s">
        <v>229</v>
      </c>
      <c r="C74" s="51">
        <v>3.0</v>
      </c>
      <c r="D74" s="110">
        <v>103.2</v>
      </c>
      <c r="E74" s="50" t="s">
        <v>75</v>
      </c>
      <c r="F74" s="110">
        <v>3.1</v>
      </c>
      <c r="G74" s="51">
        <v>0.07</v>
      </c>
      <c r="H74" s="50" t="s">
        <v>76</v>
      </c>
      <c r="I74" s="51">
        <v>0.21</v>
      </c>
      <c r="J74" s="50"/>
    </row>
    <row r="75" spans="8:8">
      <c r="A75" s="50" t="s">
        <v>230</v>
      </c>
      <c r="B75" s="50" t="s">
        <v>231</v>
      </c>
      <c r="C75" s="51">
        <v>1.0</v>
      </c>
      <c r="D75" s="110">
        <v>0.33</v>
      </c>
      <c r="E75" s="50" t="s">
        <v>76</v>
      </c>
      <c r="F75" s="110">
        <v>0.33</v>
      </c>
      <c r="G75" s="51">
        <v>0.08</v>
      </c>
      <c r="H75" s="50" t="s">
        <v>76</v>
      </c>
      <c r="I75" s="51">
        <v>0.08</v>
      </c>
      <c r="J75" s="50"/>
    </row>
    <row r="76" spans="8:8">
      <c r="A76" s="50" t="s">
        <v>232</v>
      </c>
      <c r="B76" s="50" t="s">
        <v>233</v>
      </c>
      <c r="C76" s="51">
        <v>1.0</v>
      </c>
      <c r="D76" s="110">
        <v>0.46</v>
      </c>
      <c r="E76" s="50" t="s">
        <v>76</v>
      </c>
      <c r="F76" s="110">
        <v>0.46</v>
      </c>
      <c r="G76" s="51">
        <v>0.08</v>
      </c>
      <c r="H76" s="50" t="s">
        <v>76</v>
      </c>
      <c r="I76" s="51">
        <v>0.08</v>
      </c>
      <c r="J76" s="50"/>
    </row>
    <row r="77" spans="8:8">
      <c r="A77" s="50" t="s">
        <v>275</v>
      </c>
      <c r="B77" s="50" t="s">
        <v>276</v>
      </c>
      <c r="C77" s="51">
        <v>1.0</v>
      </c>
      <c r="D77" s="110">
        <v>1.41</v>
      </c>
      <c r="E77" s="50" t="s">
        <v>76</v>
      </c>
      <c r="F77" s="110">
        <v>1.41</v>
      </c>
      <c r="G77" s="51">
        <v>0.06</v>
      </c>
      <c r="H77" s="50" t="s">
        <v>76</v>
      </c>
      <c r="I77" s="51">
        <v>0.06</v>
      </c>
      <c r="J77" s="50"/>
    </row>
    <row r="78" spans="8:8">
      <c r="A78" s="50" t="s">
        <v>139</v>
      </c>
      <c r="B78" s="50" t="s">
        <v>140</v>
      </c>
      <c r="C78" s="51">
        <v>4.0</v>
      </c>
      <c r="D78" s="110">
        <v>0.0</v>
      </c>
      <c r="E78" s="50" t="s">
        <v>76</v>
      </c>
      <c r="F78" s="110">
        <v>0.0</v>
      </c>
      <c r="G78" s="51">
        <v>0.25</v>
      </c>
      <c r="H78" s="50" t="s">
        <v>76</v>
      </c>
      <c r="I78" s="51">
        <v>1.0</v>
      </c>
      <c r="J78" s="50"/>
    </row>
    <row r="79" spans="8:8">
      <c r="A79" s="50" t="s">
        <v>145</v>
      </c>
      <c r="B79" s="50" t="s">
        <v>146</v>
      </c>
      <c r="C79" s="51">
        <v>15.0</v>
      </c>
      <c r="D79" s="110">
        <v>145.79</v>
      </c>
      <c r="E79" s="50" t="s">
        <v>77</v>
      </c>
      <c r="F79" s="110">
        <v>2.19</v>
      </c>
      <c r="G79" s="51">
        <v>1.75</v>
      </c>
      <c r="H79" s="50" t="s">
        <v>75</v>
      </c>
      <c r="I79" s="51">
        <v>0.26</v>
      </c>
      <c r="J79" s="50"/>
    </row>
    <row r="80" spans="8:8">
      <c r="A80" s="50" t="s">
        <v>283</v>
      </c>
      <c r="B80" s="50" t="s">
        <v>284</v>
      </c>
      <c r="C80" s="51">
        <v>1.0</v>
      </c>
      <c r="D80" s="110">
        <v>4.06</v>
      </c>
      <c r="E80" s="50" t="s">
        <v>76</v>
      </c>
      <c r="F80" s="110">
        <v>4.06</v>
      </c>
      <c r="G80" s="51">
        <v>1.2</v>
      </c>
      <c r="H80" s="50" t="s">
        <v>75</v>
      </c>
      <c r="I80" s="51">
        <v>0.01</v>
      </c>
      <c r="J80" s="50"/>
    </row>
    <row r="81" spans="8:8">
      <c r="A81" s="116" t="s">
        <v>234</v>
      </c>
      <c r="B81" s="116" t="s">
        <v>235</v>
      </c>
      <c r="C81" s="117">
        <v>16.0</v>
      </c>
      <c r="D81" s="118">
        <v>2.36</v>
      </c>
      <c r="E81" s="116" t="s">
        <v>75</v>
      </c>
      <c r="F81" s="118">
        <v>0.38</v>
      </c>
      <c r="G81" s="117">
        <v>0.01</v>
      </c>
      <c r="H81" s="116" t="s">
        <v>76</v>
      </c>
      <c r="I81" s="117">
        <v>0.16</v>
      </c>
      <c r="J81" s="116"/>
    </row>
    <row r="82" spans="8:8">
      <c r="A82" s="116" t="s">
        <v>236</v>
      </c>
      <c r="B82" s="116" t="s">
        <v>237</v>
      </c>
      <c r="C82" s="117">
        <v>2.0</v>
      </c>
      <c r="D82" s="118">
        <v>9.79</v>
      </c>
      <c r="E82" s="116" t="s">
        <v>75</v>
      </c>
      <c r="F82" s="118">
        <v>0.2</v>
      </c>
      <c r="G82" s="117">
        <v>0.01</v>
      </c>
      <c r="H82" s="116" t="s">
        <v>76</v>
      </c>
      <c r="I82" s="117">
        <v>0.02</v>
      </c>
      <c r="J82" s="116"/>
    </row>
    <row r="83" spans="8:8">
      <c r="A83" s="116" t="s">
        <v>238</v>
      </c>
      <c r="B83" s="116" t="s">
        <v>239</v>
      </c>
      <c r="C83" s="117">
        <v>1.0</v>
      </c>
      <c r="D83" s="118">
        <v>0.0</v>
      </c>
      <c r="E83" s="116" t="s">
        <v>240</v>
      </c>
      <c r="F83" s="118">
        <v>0.0</v>
      </c>
      <c r="G83" s="117">
        <v>0.19</v>
      </c>
      <c r="H83" s="116" t="s">
        <v>76</v>
      </c>
      <c r="I83" s="117">
        <v>0.19</v>
      </c>
      <c r="J83" s="116"/>
    </row>
    <row r="84" spans="8:8">
      <c r="A84" s="116" t="s">
        <v>241</v>
      </c>
      <c r="B84" s="116" t="s">
        <v>242</v>
      </c>
      <c r="C84" s="117">
        <v>1.0</v>
      </c>
      <c r="D84" s="118">
        <v>0.0</v>
      </c>
      <c r="E84" s="116" t="s">
        <v>240</v>
      </c>
      <c r="F84" s="118">
        <v>0.0</v>
      </c>
      <c r="G84" s="117">
        <v>0.28</v>
      </c>
      <c r="H84" s="116" t="s">
        <v>76</v>
      </c>
      <c r="I84" s="117">
        <v>0.28</v>
      </c>
      <c r="J84" s="116"/>
    </row>
    <row r="85" spans="8:8">
      <c r="A85" s="116" t="s">
        <v>243</v>
      </c>
      <c r="B85" s="116" t="s">
        <v>244</v>
      </c>
      <c r="C85" s="117">
        <v>1.0</v>
      </c>
      <c r="D85" s="118">
        <v>0.0</v>
      </c>
      <c r="E85" s="116" t="s">
        <v>240</v>
      </c>
      <c r="F85" s="118">
        <v>0.0</v>
      </c>
      <c r="G85" s="117">
        <v>0.19</v>
      </c>
      <c r="H85" s="116" t="s">
        <v>76</v>
      </c>
      <c r="I85" s="117">
        <v>0.19</v>
      </c>
      <c r="J85" s="116"/>
    </row>
    <row r="86" spans="8:8">
      <c r="A86" s="116" t="s">
        <v>189</v>
      </c>
      <c r="B86" s="116" t="s">
        <v>190</v>
      </c>
      <c r="C86" s="117">
        <v>2.0</v>
      </c>
      <c r="D86" s="118">
        <v>0.0</v>
      </c>
      <c r="E86" s="116" t="s">
        <v>149</v>
      </c>
      <c r="F86" s="118">
        <v>0.0</v>
      </c>
      <c r="G86" s="117">
        <v>1.5</v>
      </c>
      <c r="H86" s="116" t="s">
        <v>76</v>
      </c>
      <c r="I86" s="117">
        <v>3.0</v>
      </c>
      <c r="J86" s="116"/>
    </row>
    <row r="87" spans="8:8" ht="14.4" customHeight="1">
      <c r="A87" s="119"/>
      <c r="B87" s="119"/>
      <c r="C87" s="120"/>
      <c r="D87" s="121"/>
      <c r="E87" s="119"/>
      <c r="F87" s="121"/>
      <c r="G87" s="120"/>
      <c r="H87" s="119"/>
      <c r="I87" s="120"/>
      <c r="J87" s="50"/>
      <c r="K87" s="1">
        <f>SUM(F60:F87)</f>
        <v>211.74999999999994</v>
      </c>
      <c r="L87" s="122">
        <f>SUM(I60:I87)</f>
        <v>12.979999999999997</v>
      </c>
    </row>
    <row r="88" spans="8:8">
      <c r="J88" t="s">
        <v>49</v>
      </c>
      <c r="K88" s="1">
        <f>SUM(K59:K87)</f>
        <v>211.74999999999994</v>
      </c>
      <c r="L88" s="127">
        <f>SUM(L59:L87)</f>
        <v>12.979999999999997</v>
      </c>
    </row>
  </sheetData>
  <mergeCells count="52">
    <mergeCell ref="F2:I2"/>
    <mergeCell ref="H14:I14"/>
    <mergeCell ref="E7:G7"/>
    <mergeCell ref="F3:I3"/>
    <mergeCell ref="E16:G16"/>
    <mergeCell ref="H53:I53"/>
    <mergeCell ref="A59:J59"/>
    <mergeCell ref="E25:F25"/>
    <mergeCell ref="H15:I15"/>
    <mergeCell ref="E6:G6"/>
    <mergeCell ref="H8:I8"/>
    <mergeCell ref="H6:I6"/>
    <mergeCell ref="E8:G8"/>
    <mergeCell ref="E36:F36"/>
    <mergeCell ref="E47:F47"/>
    <mergeCell ref="E27:F27"/>
    <mergeCell ref="E43:F43"/>
    <mergeCell ref="H51:I51"/>
    <mergeCell ref="H50:I50"/>
    <mergeCell ref="E14:G14"/>
    <mergeCell ref="H7:I7"/>
    <mergeCell ref="H10:I10"/>
    <mergeCell ref="E9:G9"/>
    <mergeCell ref="E11:G11"/>
    <mergeCell ref="H11:I11"/>
    <mergeCell ref="H9:I9"/>
    <mergeCell ref="E10:G10"/>
    <mergeCell ref="E24:F24"/>
    <mergeCell ref="H56:I56"/>
    <mergeCell ref="E31:F31"/>
    <mergeCell ref="E28:F28"/>
    <mergeCell ref="E26:F26"/>
    <mergeCell ref="H52:I52"/>
    <mergeCell ref="H55:I55"/>
    <mergeCell ref="E40:F40"/>
    <mergeCell ref="E30:F30"/>
    <mergeCell ref="E37:F37"/>
    <mergeCell ref="E33:F33"/>
    <mergeCell ref="E35:F35"/>
    <mergeCell ref="E32:F32"/>
    <mergeCell ref="E34:F34"/>
    <mergeCell ref="H54:I54"/>
    <mergeCell ref="E23:F23"/>
    <mergeCell ref="E38:F38"/>
    <mergeCell ref="E42:F42"/>
    <mergeCell ref="E44:F44"/>
    <mergeCell ref="E46:F46"/>
    <mergeCell ref="E48:F48"/>
    <mergeCell ref="H16:I16"/>
    <mergeCell ref="E45:F45"/>
    <mergeCell ref="E15:G15"/>
    <mergeCell ref="E41:F41"/>
  </mergeCells>
  <conditionalFormatting sqref="E51:G56">
    <cfRule type="containsText" text="x" operator="containsText" priority="1" dxfId="1">
      <formula>NOT(ISERROR(SEARCH("x",E51)))</formula>
    </cfRule>
  </conditionalFormatting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Q57"/>
  <sheetViews>
    <sheetView workbookViewId="0" topLeftCell="A33">
      <selection activeCell="D45" sqref="D45"/>
    </sheetView>
  </sheetViews>
  <sheetFormatPr defaultRowHeight="14.4" defaultColWidth="10"/>
  <cols>
    <col min="1" max="1" customWidth="1" bestFit="1" width="36.554688" style="0"/>
    <col min="2" max="2" customWidth="1" bestFit="1" width="70.109375" style="0"/>
    <col min="3" max="3" customWidth="1" width="9.0" style="0"/>
    <col min="4" max="4" customWidth="1" width="12.441406" style="1"/>
    <col min="5" max="5" customWidth="1" width="11.5546875" style="2"/>
    <col min="6" max="6" customWidth="1" width="11.109375" style="1"/>
    <col min="7" max="7" customWidth="1" width="9.441406" style="0"/>
    <col min="8" max="8" customWidth="1" width="9.441406" style="2"/>
    <col min="9" max="9" customWidth="1" width="11.109375" style="0"/>
    <col min="10" max="10" customWidth="1" bestFit="1" width="8.6640625" style="0"/>
    <col min="11" max="11" customWidth="1" bestFit="1" width="14.886719" style="0"/>
    <col min="12" max="12" customWidth="1" width="20.886719" style="0"/>
    <col min="13" max="13" customWidth="1" bestFit="1" width="22.664062" style="0"/>
    <col min="14" max="14" customWidth="1" bestFit="1" width="18.664062" style="0"/>
    <col min="15" max="15" customWidth="1" bestFit="1" width="17.0" style="0"/>
  </cols>
  <sheetData>
    <row r="1" spans="8:8" ht="15.0">
      <c r="A1" s="3" t="s">
        <v>0</v>
      </c>
      <c r="B1" s="4" t="s">
        <v>1</v>
      </c>
    </row>
    <row r="2" spans="8:8">
      <c r="A2" s="5" t="s">
        <v>2</v>
      </c>
      <c r="B2" s="6">
        <f>SUM(F58:F602)</f>
        <v>0.0</v>
      </c>
      <c r="E2" s="2" t="s">
        <v>39</v>
      </c>
      <c r="F2" s="7" t="s">
        <v>421</v>
      </c>
      <c r="G2" s="7"/>
      <c r="H2" s="7"/>
      <c r="I2" s="7"/>
    </row>
    <row r="3" spans="8:8">
      <c r="A3" s="5" t="s">
        <v>3</v>
      </c>
      <c r="B3" s="8">
        <f>SUM(E24:E27)</f>
        <v>0.0</v>
      </c>
      <c r="E3" s="2" t="s">
        <v>40</v>
      </c>
      <c r="F3" s="9">
        <v>46265.0</v>
      </c>
      <c r="G3" s="9"/>
      <c r="H3" s="9"/>
      <c r="I3" s="9"/>
    </row>
    <row r="4" spans="8:8">
      <c r="A4" s="5" t="s">
        <v>73</v>
      </c>
      <c r="B4" s="8">
        <f>B2*C4</f>
        <v>0.0</v>
      </c>
      <c r="C4" s="10">
        <v>0.0</v>
      </c>
      <c r="D4" s="11" t="s">
        <v>82</v>
      </c>
      <c r="F4" s="12"/>
      <c r="G4" s="13"/>
      <c r="H4" s="13"/>
      <c r="I4" s="13"/>
    </row>
    <row r="5" spans="8:8">
      <c r="A5" s="5" t="s">
        <v>53</v>
      </c>
      <c r="B5" s="8">
        <f>(B2+B3+B4)*C5</f>
        <v>0.0</v>
      </c>
      <c r="C5" s="10">
        <v>0.0775</v>
      </c>
      <c r="D5" s="11" t="s">
        <v>82</v>
      </c>
    </row>
    <row r="6" spans="8:8">
      <c r="A6" s="14" t="s">
        <v>4</v>
      </c>
      <c r="B6" s="6">
        <f>SUM(B2:B5)</f>
        <v>0.0</v>
      </c>
      <c r="E6" s="15" t="s">
        <v>29</v>
      </c>
      <c r="F6" s="16"/>
      <c r="G6" s="17"/>
      <c r="H6" s="18">
        <f>B20</f>
        <v>20746.0</v>
      </c>
      <c r="I6" s="19"/>
    </row>
    <row r="7" spans="8:8">
      <c r="A7" s="5" t="s">
        <v>52</v>
      </c>
      <c r="B7" s="8">
        <f>H8*C7</f>
        <v>0.0</v>
      </c>
      <c r="C7" s="20">
        <v>45.0</v>
      </c>
      <c r="D7" s="11" t="s">
        <v>82</v>
      </c>
      <c r="E7" s="21" t="s">
        <v>43</v>
      </c>
      <c r="F7" s="21"/>
      <c r="G7" s="21"/>
      <c r="H7" s="22">
        <f>M15</f>
        <v>0.0</v>
      </c>
      <c r="I7" s="22"/>
      <c r="L7" s="23" t="s">
        <v>67</v>
      </c>
      <c r="M7" s="24"/>
      <c r="N7" s="25"/>
    </row>
    <row r="8" spans="8:8">
      <c r="A8" s="5" t="s">
        <v>5</v>
      </c>
      <c r="B8" s="8">
        <f>H7*C7</f>
        <v>0.0</v>
      </c>
      <c r="E8" s="15" t="s">
        <v>44</v>
      </c>
      <c r="F8" s="16"/>
      <c r="G8" s="17"/>
      <c r="H8" s="26">
        <f>SUM(I58:I92)</f>
        <v>0.0</v>
      </c>
      <c r="I8" s="27"/>
      <c r="L8" s="28" t="s">
        <v>88</v>
      </c>
      <c r="M8" s="29">
        <f>H8*N8</f>
        <v>0.0</v>
      </c>
      <c r="N8" s="30">
        <v>0.05</v>
      </c>
      <c r="O8" s="31" t="s">
        <v>79</v>
      </c>
    </row>
    <row r="9" spans="8:8">
      <c r="A9" s="14" t="s">
        <v>6</v>
      </c>
      <c r="B9" s="8">
        <f>B7+B8</f>
        <v>0.0</v>
      </c>
      <c r="E9" s="32" t="s">
        <v>27</v>
      </c>
      <c r="F9" s="33"/>
      <c r="G9" s="34"/>
      <c r="H9" s="35">
        <f>H8+H7</f>
        <v>0.0</v>
      </c>
      <c r="I9" s="35"/>
      <c r="L9" s="28" t="s">
        <v>65</v>
      </c>
      <c r="M9" s="36">
        <f>H8*N9</f>
        <v>0.0</v>
      </c>
      <c r="N9" s="30">
        <v>0.1</v>
      </c>
      <c r="O9" s="31" t="s">
        <v>79</v>
      </c>
    </row>
    <row r="10" spans="8:8">
      <c r="A10" s="5" t="s">
        <v>7</v>
      </c>
      <c r="B10" s="37">
        <f>SUM(E40:F47)</f>
        <v>16400.0</v>
      </c>
      <c r="E10" s="15"/>
      <c r="F10" s="16"/>
      <c r="G10" s="17"/>
      <c r="H10" s="38"/>
      <c r="I10" s="38"/>
      <c r="L10" s="28" t="s">
        <v>68</v>
      </c>
      <c r="M10" s="36">
        <v>0.0</v>
      </c>
      <c r="N10" s="39"/>
      <c r="O10" s="31" t="s">
        <v>79</v>
      </c>
    </row>
    <row r="11" spans="8:8">
      <c r="A11" s="5" t="s">
        <v>8</v>
      </c>
      <c r="B11" s="37">
        <f>+SUM(H50:I55)</f>
        <v>0.0</v>
      </c>
      <c r="E11" s="15"/>
      <c r="F11" s="16"/>
      <c r="G11" s="17"/>
      <c r="H11" s="40"/>
      <c r="I11" s="40"/>
      <c r="L11" s="28" t="s">
        <v>74</v>
      </c>
      <c r="M11" s="36">
        <v>0.0</v>
      </c>
      <c r="N11" s="39"/>
      <c r="O11" s="31" t="s">
        <v>79</v>
      </c>
    </row>
    <row r="12" spans="8:8">
      <c r="A12" s="5" t="s">
        <v>9</v>
      </c>
      <c r="B12" s="37">
        <f>SUM(E30:E37)</f>
        <v>0.0</v>
      </c>
      <c r="L12" s="28" t="s">
        <v>69</v>
      </c>
      <c r="M12" s="36">
        <v>0.0</v>
      </c>
      <c r="N12" s="39"/>
      <c r="O12" s="31" t="s">
        <v>79</v>
      </c>
    </row>
    <row r="13" spans="8:8">
      <c r="A13" s="5" t="s">
        <v>63</v>
      </c>
      <c r="B13" s="37">
        <f>B12*C13</f>
        <v>0.0</v>
      </c>
      <c r="C13" s="41">
        <v>0.05</v>
      </c>
      <c r="D13" s="11" t="s">
        <v>82</v>
      </c>
      <c r="L13" s="28" t="s">
        <v>70</v>
      </c>
      <c r="M13" s="36">
        <v>0.0</v>
      </c>
      <c r="N13" s="39"/>
      <c r="O13" s="31" t="s">
        <v>79</v>
      </c>
    </row>
    <row r="14" spans="8:8" ht="15.0">
      <c r="A14" s="5" t="s">
        <v>10</v>
      </c>
      <c r="B14" s="37">
        <f>B6+B9+B10+B11+B12+B13</f>
        <v>16400.0</v>
      </c>
      <c r="E14" s="15" t="s">
        <v>28</v>
      </c>
      <c r="F14" s="16"/>
      <c r="G14" s="17"/>
      <c r="H14" s="42">
        <f>H6/H16</f>
        <v>0.6338914690784649</v>
      </c>
      <c r="I14" s="42"/>
      <c r="L14" s="43" t="s">
        <v>71</v>
      </c>
      <c r="M14" s="44">
        <f>R15</f>
        <v>0.0</v>
      </c>
      <c r="N14" s="39"/>
      <c r="O14" s="31" t="s">
        <v>79</v>
      </c>
    </row>
    <row r="15" spans="8:8" ht="15.0">
      <c r="A15" s="5" t="s">
        <v>50</v>
      </c>
      <c r="B15" s="37">
        <f>B14*C15</f>
        <v>1640.0</v>
      </c>
      <c r="C15" s="41">
        <v>0.1</v>
      </c>
      <c r="D15" s="11" t="s">
        <v>82</v>
      </c>
      <c r="E15" s="15" t="s">
        <v>30</v>
      </c>
      <c r="F15" s="16"/>
      <c r="G15" s="17"/>
      <c r="H15" s="45">
        <f>IF(H16&gt;0,B7/H16,0)</f>
        <v>0.0</v>
      </c>
      <c r="I15" s="46"/>
      <c r="L15" s="25" t="s">
        <v>72</v>
      </c>
      <c r="M15" s="47">
        <f>SUM(M8:M14)</f>
        <v>0.0</v>
      </c>
    </row>
    <row r="16" spans="8:8">
      <c r="A16" s="5" t="s">
        <v>51</v>
      </c>
      <c r="B16" s="37">
        <f>(B14+B15)*C16</f>
        <v>2706.0</v>
      </c>
      <c r="C16" s="41">
        <v>0.15</v>
      </c>
      <c r="D16" s="11" t="s">
        <v>82</v>
      </c>
      <c r="E16" s="15" t="s">
        <v>31</v>
      </c>
      <c r="F16" s="16"/>
      <c r="G16" s="17"/>
      <c r="H16" s="48">
        <v>32728.0</v>
      </c>
      <c r="I16" s="49"/>
    </row>
    <row r="17" spans="8:8">
      <c r="A17" s="5" t="s">
        <v>11</v>
      </c>
      <c r="B17" s="37">
        <f>SUM(B14:B16)</f>
        <v>20746.0</v>
      </c>
    </row>
    <row r="18" spans="8:8">
      <c r="A18" s="5" t="s">
        <v>12</v>
      </c>
      <c r="B18" s="37">
        <f>B17*C18</f>
        <v>0.0</v>
      </c>
      <c r="C18" s="41">
        <v>0.0</v>
      </c>
      <c r="D18" s="11" t="s">
        <v>82</v>
      </c>
      <c r="L18" s="50" t="s">
        <v>92</v>
      </c>
      <c r="M18" s="51">
        <v>10.0</v>
      </c>
    </row>
    <row r="19" spans="8:8">
      <c r="A19" s="5" t="s">
        <v>64</v>
      </c>
      <c r="B19" s="37">
        <f>(B18+B17)*C19</f>
        <v>0.0</v>
      </c>
      <c r="C19" s="52">
        <v>0.0</v>
      </c>
      <c r="D19" s="11" t="s">
        <v>82</v>
      </c>
      <c r="L19" s="50" t="s">
        <v>93</v>
      </c>
      <c r="M19" s="51">
        <f>H9/8/M18</f>
        <v>0.0</v>
      </c>
    </row>
    <row r="20" spans="8:8">
      <c r="A20" s="5" t="s">
        <v>13</v>
      </c>
      <c r="B20" s="37">
        <f>B17+B18+B19</f>
        <v>20746.0</v>
      </c>
    </row>
    <row r="21" spans="8:8">
      <c r="A21" s="5" t="s">
        <v>66</v>
      </c>
      <c r="B21" s="53">
        <f>IF(H16=0,0,H9/H16)</f>
        <v>0.0</v>
      </c>
    </row>
    <row r="22" spans="8:8">
      <c r="A22" s="5" t="s">
        <v>98</v>
      </c>
      <c r="B22" s="1">
        <f>B2/H16</f>
        <v>0.0</v>
      </c>
      <c r="I22" s="54"/>
    </row>
    <row r="23" spans="8:8" ht="15.0">
      <c r="A23" s="3" t="s">
        <v>62</v>
      </c>
      <c r="B23" s="3" t="s">
        <v>14</v>
      </c>
      <c r="C23" s="55" t="s">
        <v>15</v>
      </c>
      <c r="D23" s="56" t="s">
        <v>16</v>
      </c>
      <c r="E23" s="57" t="s">
        <v>24</v>
      </c>
      <c r="F23" s="57"/>
      <c r="L23" s="58"/>
      <c r="M23" s="59"/>
      <c r="N23" s="59"/>
      <c r="O23" s="59"/>
    </row>
    <row r="24" spans="8:8">
      <c r="A24" s="76" t="s">
        <v>25</v>
      </c>
      <c r="B24" s="76"/>
      <c r="C24" s="77">
        <v>1.0</v>
      </c>
      <c r="D24" s="78">
        <v>0.0</v>
      </c>
      <c r="E24" s="79">
        <f t="shared" si="0" ref="E24:E27">C24*D24</f>
        <v>0.0</v>
      </c>
      <c r="F24" s="80"/>
      <c r="L24" s="66"/>
      <c r="M24" s="67"/>
      <c r="N24" s="75"/>
      <c r="O24" s="69"/>
    </row>
    <row r="25" spans="8:8">
      <c r="A25" s="76" t="s">
        <v>25</v>
      </c>
      <c r="B25" s="76"/>
      <c r="C25" s="77">
        <v>1.0</v>
      </c>
      <c r="D25" s="81">
        <v>0.0</v>
      </c>
      <c r="E25" s="79">
        <f t="shared" si="0"/>
        <v>0.0</v>
      </c>
      <c r="F25" s="80"/>
      <c r="L25" s="66"/>
      <c r="M25" s="67"/>
      <c r="N25" s="75"/>
      <c r="O25" s="69"/>
    </row>
    <row r="26" spans="8:8">
      <c r="A26" s="76" t="s">
        <v>25</v>
      </c>
      <c r="B26" s="76"/>
      <c r="C26" s="77">
        <v>1.0</v>
      </c>
      <c r="D26" s="81">
        <v>0.0</v>
      </c>
      <c r="E26" s="79">
        <f t="shared" si="0"/>
        <v>0.0</v>
      </c>
      <c r="F26" s="80"/>
      <c r="L26" s="58"/>
      <c r="M26" s="82"/>
      <c r="N26" s="83"/>
      <c r="O26" s="69"/>
    </row>
    <row r="27" spans="8:8">
      <c r="A27" s="76" t="s">
        <v>25</v>
      </c>
      <c r="B27" s="76"/>
      <c r="C27" s="77">
        <v>1.0</v>
      </c>
      <c r="D27" s="81">
        <v>0.0</v>
      </c>
      <c r="E27" s="79">
        <f t="shared" si="0"/>
        <v>0.0</v>
      </c>
      <c r="F27" s="80"/>
      <c r="L27" s="84"/>
      <c r="M27" s="85"/>
      <c r="N27" s="83"/>
      <c r="O27" s="69"/>
    </row>
    <row r="28" spans="8:8">
      <c r="A28" s="5"/>
      <c r="B28" s="5"/>
      <c r="C28" s="86"/>
      <c r="E28" s="87"/>
      <c r="L28" s="84"/>
      <c r="M28" s="88"/>
      <c r="N28" s="84"/>
      <c r="O28" s="89"/>
    </row>
    <row r="29" spans="8:8" ht="15.0">
      <c r="A29" s="3" t="s">
        <v>60</v>
      </c>
      <c r="B29" s="3" t="s">
        <v>14</v>
      </c>
      <c r="C29" s="55" t="s">
        <v>15</v>
      </c>
      <c r="D29" s="56" t="s">
        <v>16</v>
      </c>
      <c r="E29" s="57" t="s">
        <v>24</v>
      </c>
      <c r="F29" s="57"/>
      <c r="L29" s="58"/>
      <c r="M29" s="90"/>
      <c r="N29" s="84"/>
      <c r="O29" s="89"/>
    </row>
    <row r="30" spans="8:8">
      <c r="A30" s="76" t="s">
        <v>61</v>
      </c>
      <c r="B30" s="76"/>
      <c r="C30" s="77">
        <v>1.0</v>
      </c>
      <c r="D30" s="78">
        <v>0.0</v>
      </c>
      <c r="E30" s="79">
        <f>C30*D30</f>
        <v>0.0</v>
      </c>
      <c r="F30" s="80"/>
      <c r="G30" s="31" t="s">
        <v>79</v>
      </c>
    </row>
    <row r="31" spans="8:8" s="2" ht="14.4" customFormat="1">
      <c r="A31" s="76" t="s">
        <v>61</v>
      </c>
      <c r="B31" s="76"/>
      <c r="C31" s="77">
        <v>1.0</v>
      </c>
      <c r="D31" s="78">
        <v>0.0</v>
      </c>
      <c r="E31" s="79">
        <f t="shared" si="1" ref="E31:E37">C31*D31</f>
        <v>0.0</v>
      </c>
      <c r="F31" s="80"/>
      <c r="G31" s="31" t="s">
        <v>79</v>
      </c>
      <c r="I31"/>
      <c r="J31"/>
      <c r="K31"/>
      <c r="L31"/>
      <c r="M31"/>
      <c r="N31"/>
      <c r="O31"/>
    </row>
    <row r="32" spans="8:8" s="2" ht="14.4" customFormat="1">
      <c r="A32" s="76" t="s">
        <v>61</v>
      </c>
      <c r="B32" s="76"/>
      <c r="C32" s="77">
        <v>1.0</v>
      </c>
      <c r="D32" s="78">
        <v>0.0</v>
      </c>
      <c r="E32" s="79">
        <f t="shared" si="1"/>
        <v>0.0</v>
      </c>
      <c r="F32" s="80"/>
      <c r="G32" s="31" t="s">
        <v>79</v>
      </c>
      <c r="I32"/>
      <c r="J32"/>
      <c r="K32"/>
      <c r="L32"/>
      <c r="M32"/>
      <c r="N32"/>
      <c r="O32"/>
    </row>
    <row r="33" spans="8:8" s="2" ht="14.4" customFormat="1">
      <c r="A33" s="76" t="s">
        <v>61</v>
      </c>
      <c r="B33" s="76"/>
      <c r="C33" s="77">
        <v>1.0</v>
      </c>
      <c r="D33" s="78">
        <v>0.0</v>
      </c>
      <c r="E33" s="79">
        <f t="shared" si="1"/>
        <v>0.0</v>
      </c>
      <c r="F33" s="80"/>
      <c r="G33" s="31" t="s">
        <v>79</v>
      </c>
      <c r="I33"/>
      <c r="J33"/>
      <c r="K33"/>
      <c r="L33"/>
      <c r="M33"/>
      <c r="N33"/>
      <c r="O33"/>
    </row>
    <row r="34" spans="8:8" s="2" ht="14.4" customFormat="1">
      <c r="A34" s="76" t="s">
        <v>61</v>
      </c>
      <c r="B34" s="76"/>
      <c r="C34" s="77">
        <v>1.0</v>
      </c>
      <c r="D34" s="78">
        <v>0.0</v>
      </c>
      <c r="E34" s="79">
        <f t="shared" si="1"/>
        <v>0.0</v>
      </c>
      <c r="F34" s="80"/>
      <c r="G34" s="31" t="s">
        <v>79</v>
      </c>
      <c r="I34"/>
      <c r="J34"/>
      <c r="K34"/>
      <c r="L34"/>
      <c r="M34"/>
      <c r="N34"/>
      <c r="O34"/>
    </row>
    <row r="35" spans="8:8" s="2" ht="14.4" customFormat="1">
      <c r="A35" s="76" t="s">
        <v>61</v>
      </c>
      <c r="B35" s="76"/>
      <c r="C35" s="77">
        <v>1.0</v>
      </c>
      <c r="D35" s="81">
        <v>0.0</v>
      </c>
      <c r="E35" s="79">
        <f t="shared" si="1"/>
        <v>0.0</v>
      </c>
      <c r="F35" s="80"/>
      <c r="G35" s="31" t="s">
        <v>79</v>
      </c>
      <c r="I35"/>
      <c r="J35"/>
      <c r="K35"/>
      <c r="L35"/>
      <c r="M35"/>
      <c r="N35"/>
      <c r="O35"/>
    </row>
    <row r="36" spans="8:8" s="2" ht="14.4" customFormat="1">
      <c r="A36" s="76" t="s">
        <v>61</v>
      </c>
      <c r="B36" s="76"/>
      <c r="C36" s="77">
        <v>1.0</v>
      </c>
      <c r="D36" s="81">
        <v>0.0</v>
      </c>
      <c r="E36" s="79">
        <f t="shared" si="1"/>
        <v>0.0</v>
      </c>
      <c r="F36" s="80"/>
      <c r="G36" s="31" t="s">
        <v>79</v>
      </c>
      <c r="I36"/>
      <c r="J36"/>
      <c r="K36"/>
      <c r="L36"/>
      <c r="M36"/>
      <c r="N36"/>
      <c r="O36"/>
    </row>
    <row r="37" spans="8:8" s="2" ht="14.4" customFormat="1">
      <c r="A37" s="76" t="s">
        <v>61</v>
      </c>
      <c r="B37" s="76"/>
      <c r="C37" s="77">
        <v>1.0</v>
      </c>
      <c r="D37" s="81">
        <v>0.0</v>
      </c>
      <c r="E37" s="79">
        <f t="shared" si="1"/>
        <v>0.0</v>
      </c>
      <c r="F37" s="80"/>
      <c r="G37" s="31" t="s">
        <v>79</v>
      </c>
      <c r="I37"/>
      <c r="J37"/>
      <c r="K37"/>
      <c r="L37"/>
      <c r="M37"/>
      <c r="N37"/>
      <c r="O37"/>
    </row>
    <row r="38" spans="8:8" s="2" ht="14.4" customFormat="1">
      <c r="A38" s="5"/>
      <c r="B38" s="5"/>
      <c r="C38" s="86"/>
      <c r="D38" s="1"/>
      <c r="E38" s="87"/>
      <c r="F38" s="1"/>
      <c r="G38"/>
      <c r="I38"/>
      <c r="J38"/>
      <c r="K38"/>
      <c r="L38"/>
      <c r="M38"/>
      <c r="N38"/>
      <c r="O38"/>
    </row>
    <row r="39" spans="8:8" s="2" ht="15.0" customFormat="1">
      <c r="A39" s="91" t="s">
        <v>26</v>
      </c>
      <c r="B39" s="91" t="s">
        <v>32</v>
      </c>
      <c r="C39" s="92" t="s">
        <v>15</v>
      </c>
      <c r="D39" s="93" t="s">
        <v>16</v>
      </c>
      <c r="E39" s="57" t="s">
        <v>24</v>
      </c>
      <c r="F39" s="57"/>
      <c r="G39"/>
      <c r="I39"/>
      <c r="J39"/>
      <c r="K39"/>
      <c r="L39"/>
      <c r="M39"/>
      <c r="N39"/>
      <c r="O39"/>
    </row>
    <row r="40" spans="8:8" s="2" ht="14.4" customFormat="1">
      <c r="A40" s="94" t="s">
        <v>54</v>
      </c>
      <c r="B40" s="94"/>
      <c r="C40" s="77">
        <v>1.0</v>
      </c>
      <c r="D40" s="81">
        <v>0.0</v>
      </c>
      <c r="E40" s="95">
        <f>C40*D40</f>
        <v>0.0</v>
      </c>
      <c r="F40" s="95"/>
      <c r="G40" s="31" t="s">
        <v>79</v>
      </c>
      <c r="I40"/>
      <c r="J40"/>
      <c r="K40"/>
      <c r="L40"/>
      <c r="M40"/>
      <c r="N40"/>
      <c r="O40"/>
    </row>
    <row r="41" spans="8:8" s="2" ht="14.4" customFormat="1">
      <c r="A41" s="94" t="s">
        <v>55</v>
      </c>
      <c r="B41" s="94"/>
      <c r="C41" s="77">
        <v>1.0</v>
      </c>
      <c r="D41" s="81">
        <v>0.0</v>
      </c>
      <c r="E41" s="95">
        <f t="shared" si="2" ref="E41:E46">C41*D41</f>
        <v>0.0</v>
      </c>
      <c r="F41" s="95"/>
      <c r="G41" s="31" t="s">
        <v>79</v>
      </c>
      <c r="I41"/>
      <c r="J41"/>
      <c r="K41"/>
      <c r="L41"/>
      <c r="M41"/>
      <c r="N41"/>
      <c r="O41"/>
    </row>
    <row r="42" spans="8:8" s="2" ht="14.4" customFormat="1">
      <c r="A42" s="94" t="s">
        <v>56</v>
      </c>
      <c r="B42" s="94"/>
      <c r="C42" s="77">
        <v>1.0</v>
      </c>
      <c r="D42" s="81">
        <v>0.0</v>
      </c>
      <c r="E42" s="95">
        <f t="shared" si="2"/>
        <v>0.0</v>
      </c>
      <c r="F42" s="95"/>
      <c r="G42" s="31" t="s">
        <v>79</v>
      </c>
      <c r="I42"/>
      <c r="J42"/>
      <c r="K42"/>
      <c r="L42"/>
      <c r="M42"/>
      <c r="N42"/>
      <c r="O42"/>
    </row>
    <row r="43" spans="8:8" s="2" ht="14.4" customFormat="1">
      <c r="A43" s="94" t="s">
        <v>57</v>
      </c>
      <c r="B43" s="94"/>
      <c r="C43" s="77">
        <v>1.0</v>
      </c>
      <c r="D43" s="81">
        <v>0.0</v>
      </c>
      <c r="E43" s="95">
        <f t="shared" si="2"/>
        <v>0.0</v>
      </c>
      <c r="F43" s="95"/>
      <c r="G43" s="31" t="s">
        <v>79</v>
      </c>
      <c r="I43"/>
      <c r="J43"/>
      <c r="K43"/>
      <c r="L43"/>
      <c r="M43"/>
      <c r="N43"/>
      <c r="O43"/>
    </row>
    <row r="44" spans="8:8" s="2" ht="14.4" customFormat="1">
      <c r="A44" s="96" t="s">
        <v>431</v>
      </c>
      <c r="B44" s="96"/>
      <c r="C44" s="97">
        <f>10*82</f>
        <v>820.0</v>
      </c>
      <c r="D44" s="98">
        <v>20.0</v>
      </c>
      <c r="E44" s="99">
        <f t="shared" si="2"/>
        <v>16400.0</v>
      </c>
      <c r="F44" s="99"/>
      <c r="G44" s="31" t="s">
        <v>79</v>
      </c>
      <c r="I44"/>
      <c r="J44"/>
      <c r="K44"/>
      <c r="L44"/>
      <c r="M44"/>
      <c r="N44"/>
      <c r="O44"/>
    </row>
    <row r="45" spans="8:8" s="2" ht="14.4" customFormat="1">
      <c r="A45" s="94" t="s">
        <v>59</v>
      </c>
      <c r="B45" s="94"/>
      <c r="C45" s="77">
        <v>1.0</v>
      </c>
      <c r="D45" s="81">
        <v>0.0</v>
      </c>
      <c r="E45" s="95">
        <f t="shared" si="2"/>
        <v>0.0</v>
      </c>
      <c r="F45" s="95"/>
      <c r="G45" s="31" t="s">
        <v>79</v>
      </c>
      <c r="I45"/>
      <c r="J45"/>
      <c r="K45"/>
      <c r="L45"/>
      <c r="M45"/>
      <c r="N45"/>
      <c r="O45"/>
    </row>
    <row r="46" spans="8:8" s="2" ht="14.4" customFormat="1">
      <c r="A46" s="94" t="s">
        <v>97</v>
      </c>
      <c r="B46" s="94"/>
      <c r="C46" s="77">
        <v>1.0</v>
      </c>
      <c r="D46" s="100">
        <v>0.0</v>
      </c>
      <c r="E46" s="95">
        <f t="shared" si="2"/>
        <v>0.0</v>
      </c>
      <c r="F46" s="95"/>
      <c r="G46" s="31" t="s">
        <v>79</v>
      </c>
      <c r="I46"/>
      <c r="J46"/>
      <c r="K46"/>
      <c r="L46"/>
      <c r="M46"/>
      <c r="N46"/>
      <c r="O46"/>
    </row>
    <row r="47" spans="8:8">
      <c r="A47" s="94" t="s">
        <v>41</v>
      </c>
      <c r="B47" s="94"/>
      <c r="C47" s="77">
        <v>1.0</v>
      </c>
      <c r="D47" s="100">
        <f>B9*3%</f>
        <v>0.0</v>
      </c>
      <c r="E47" s="95">
        <f>D47*C47</f>
        <v>0.0</v>
      </c>
      <c r="F47" s="95"/>
      <c r="G47" s="31" t="s">
        <v>79</v>
      </c>
    </row>
    <row r="48" spans="8:8">
      <c r="A48" s="94"/>
    </row>
    <row r="49" spans="8:8" ht="15.0">
      <c r="A49" s="91" t="s">
        <v>87</v>
      </c>
      <c r="B49" s="91" t="s">
        <v>32</v>
      </c>
      <c r="C49" s="92" t="s">
        <v>15</v>
      </c>
      <c r="D49" s="93" t="s">
        <v>16</v>
      </c>
      <c r="E49" s="92" t="s">
        <v>34</v>
      </c>
      <c r="F49" s="93" t="s">
        <v>35</v>
      </c>
      <c r="G49" s="92" t="s">
        <v>36</v>
      </c>
      <c r="H49" s="57" t="s">
        <v>24</v>
      </c>
      <c r="I49" s="57"/>
    </row>
    <row r="50" spans="8:8">
      <c r="A50" s="94" t="s">
        <v>87</v>
      </c>
      <c r="B50" s="101"/>
      <c r="C50" s="77">
        <v>1.0</v>
      </c>
      <c r="D50" s="102">
        <f>B9*1.5%</f>
        <v>0.0</v>
      </c>
      <c r="E50" s="87"/>
      <c r="F50" s="103"/>
      <c r="G50" s="87"/>
      <c r="H50" s="95">
        <f>D50*C50</f>
        <v>0.0</v>
      </c>
      <c r="I50" s="95"/>
      <c r="J50" s="31" t="s">
        <v>79</v>
      </c>
    </row>
    <row r="51" spans="8:8">
      <c r="A51" s="94" t="s">
        <v>86</v>
      </c>
      <c r="B51" s="94"/>
      <c r="C51" s="77">
        <v>1.0</v>
      </c>
      <c r="D51" s="102">
        <f>B9*5%</f>
        <v>0.0</v>
      </c>
      <c r="E51" s="87"/>
      <c r="F51" s="103"/>
      <c r="G51" s="87"/>
      <c r="H51" s="95">
        <f t="shared" si="3" ref="H51:H55">C51*D51</f>
        <v>0.0</v>
      </c>
      <c r="I51" s="95"/>
      <c r="J51" s="31" t="s">
        <v>79</v>
      </c>
    </row>
    <row r="52" spans="8:8">
      <c r="A52" s="94" t="s">
        <v>80</v>
      </c>
      <c r="B52" s="101"/>
      <c r="C52" s="77">
        <v>1.0</v>
      </c>
      <c r="D52" s="104">
        <v>0.0</v>
      </c>
      <c r="E52" s="105"/>
      <c r="F52" s="106"/>
      <c r="G52" s="105"/>
      <c r="H52" s="107">
        <f t="shared" si="3"/>
        <v>0.0</v>
      </c>
      <c r="I52" s="107"/>
      <c r="J52" s="31" t="s">
        <v>79</v>
      </c>
    </row>
    <row r="53" spans="8:8">
      <c r="A53" s="94" t="s">
        <v>33</v>
      </c>
      <c r="B53" s="101"/>
      <c r="C53" s="77">
        <v>1.0</v>
      </c>
      <c r="D53" s="108">
        <v>0.0</v>
      </c>
      <c r="E53" s="87"/>
      <c r="F53" s="103"/>
      <c r="G53" s="87"/>
      <c r="H53" s="95">
        <f t="shared" si="3"/>
        <v>0.0</v>
      </c>
      <c r="I53" s="95"/>
      <c r="J53" s="31" t="s">
        <v>79</v>
      </c>
    </row>
    <row r="54" spans="8:8">
      <c r="A54" s="94" t="s">
        <v>45</v>
      </c>
      <c r="B54" s="94"/>
      <c r="C54" s="77">
        <v>1.0</v>
      </c>
      <c r="D54" s="108">
        <v>0.0</v>
      </c>
      <c r="E54" s="87"/>
      <c r="F54" s="103"/>
      <c r="G54" s="87"/>
      <c r="H54" s="95">
        <f t="shared" si="3"/>
        <v>0.0</v>
      </c>
      <c r="I54" s="95"/>
      <c r="J54" s="31" t="s">
        <v>79</v>
      </c>
    </row>
    <row r="55" spans="8:8">
      <c r="A55" s="94" t="s">
        <v>37</v>
      </c>
      <c r="B55" s="94" t="s">
        <v>38</v>
      </c>
      <c r="C55" s="77">
        <v>1.0</v>
      </c>
      <c r="D55" s="109">
        <v>0.0</v>
      </c>
      <c r="E55" s="87"/>
      <c r="F55" s="103"/>
      <c r="G55" s="87"/>
      <c r="H55" s="95">
        <f t="shared" si="3"/>
        <v>0.0</v>
      </c>
      <c r="I55" s="95"/>
      <c r="J55" s="31" t="s">
        <v>79</v>
      </c>
    </row>
    <row r="56" spans="8:8">
      <c r="A56" s="50"/>
      <c r="B56" s="50"/>
      <c r="C56" s="50"/>
      <c r="D56" s="110"/>
      <c r="E56" s="50"/>
      <c r="F56" s="110"/>
      <c r="G56" s="50"/>
      <c r="H56" s="50"/>
      <c r="I56" s="50"/>
      <c r="J56" s="50"/>
    </row>
    <row r="57" spans="8:8">
      <c r="A57" s="111" t="s">
        <v>17</v>
      </c>
      <c r="B57" s="111" t="s">
        <v>14</v>
      </c>
      <c r="C57" s="111" t="s">
        <v>15</v>
      </c>
      <c r="D57" s="112" t="s">
        <v>16</v>
      </c>
      <c r="E57" s="111" t="s">
        <v>18</v>
      </c>
      <c r="F57" s="112" t="s">
        <v>19</v>
      </c>
      <c r="G57" s="111" t="s">
        <v>20</v>
      </c>
      <c r="H57" s="111" t="s">
        <v>21</v>
      </c>
      <c r="I57" s="111" t="s">
        <v>22</v>
      </c>
      <c r="J57" s="111" t="s">
        <v>23</v>
      </c>
      <c r="K57" s="113" t="s">
        <v>46</v>
      </c>
      <c r="L57" s="114" t="s">
        <v>47</v>
      </c>
    </row>
  </sheetData>
  <mergeCells count="50">
    <mergeCell ref="F2:I2"/>
    <mergeCell ref="E14:G14"/>
    <mergeCell ref="H15:I15"/>
    <mergeCell ref="H51:I51"/>
    <mergeCell ref="E30:F30"/>
    <mergeCell ref="H52:I52"/>
    <mergeCell ref="E23:F23"/>
    <mergeCell ref="E46:F46"/>
    <mergeCell ref="E15:G15"/>
    <mergeCell ref="H9:I9"/>
    <mergeCell ref="E7:G7"/>
    <mergeCell ref="H14:I14"/>
    <mergeCell ref="H11:I11"/>
    <mergeCell ref="E9:G9"/>
    <mergeCell ref="H10:I10"/>
    <mergeCell ref="E6:G6"/>
    <mergeCell ref="E29:F29"/>
    <mergeCell ref="H49:I49"/>
    <mergeCell ref="E37:F37"/>
    <mergeCell ref="E36:F36"/>
    <mergeCell ref="E33:F33"/>
    <mergeCell ref="E31:F31"/>
    <mergeCell ref="E40:F40"/>
    <mergeCell ref="H50:I50"/>
    <mergeCell ref="E11:G11"/>
    <mergeCell ref="E34:F34"/>
    <mergeCell ref="E16:G16"/>
    <mergeCell ref="E47:F47"/>
    <mergeCell ref="E26:F26"/>
    <mergeCell ref="E43:F43"/>
    <mergeCell ref="E44:F44"/>
    <mergeCell ref="E35:F35"/>
    <mergeCell ref="E32:F32"/>
    <mergeCell ref="E41:F41"/>
    <mergeCell ref="E42:F42"/>
    <mergeCell ref="E24:F24"/>
    <mergeCell ref="E25:F25"/>
    <mergeCell ref="E39:F39"/>
    <mergeCell ref="E10:G10"/>
    <mergeCell ref="F3:I3"/>
    <mergeCell ref="H8:I8"/>
    <mergeCell ref="H6:I6"/>
    <mergeCell ref="H7:I7"/>
    <mergeCell ref="E8:G8"/>
    <mergeCell ref="H16:I16"/>
    <mergeCell ref="E45:F45"/>
    <mergeCell ref="E27:F27"/>
    <mergeCell ref="H53:I53"/>
    <mergeCell ref="H54:I54"/>
    <mergeCell ref="H55:I55"/>
  </mergeCells>
  <conditionalFormatting sqref="E50:G55">
    <cfRule type="containsText" text="x" operator="containsText" priority="1" dxfId="2">
      <formula>NOT(ISERROR(SEARCH("x",E50)))</formula>
    </cfRule>
  </conditionalFormatting>
  <pageMargins left="0.7" right="0.7" top="0.75" bottom="0.75" header="0.3" footer="0.3"/>
</worksheet>
</file>

<file path=xl/worksheets/sheet4.xml><?xml version="1.0" encoding="utf-8"?>
<worksheet xmlns:r="http://schemas.openxmlformats.org/officeDocument/2006/relationships" xmlns="http://schemas.openxmlformats.org/spreadsheetml/2006/main">
  <dimension ref="A1:Q69"/>
  <sheetViews>
    <sheetView tabSelected="1" workbookViewId="0">
      <selection activeCell="M13" sqref="M13"/>
    </sheetView>
  </sheetViews>
  <sheetFormatPr defaultRowHeight="14.4" defaultColWidth="10"/>
  <cols>
    <col min="1" max="1" customWidth="1" bestFit="1" width="36.554688" style="0"/>
    <col min="2" max="2" customWidth="1" bestFit="1" width="70.109375" style="0"/>
    <col min="3" max="3" customWidth="1" width="9.0" style="0"/>
    <col min="4" max="4" customWidth="1" width="12.441406" style="1"/>
    <col min="5" max="5" customWidth="1" width="11.5546875" style="2"/>
    <col min="6" max="6" customWidth="1" width="11.109375" style="1"/>
    <col min="7" max="7" customWidth="1" width="9.441406" style="0"/>
    <col min="8" max="8" customWidth="1" width="9.441406" style="2"/>
    <col min="9" max="9" customWidth="1" width="11.109375" style="0"/>
    <col min="10" max="10" customWidth="1" bestFit="1" width="8.6640625" style="0"/>
    <col min="11" max="11" customWidth="1" bestFit="1" width="14.886719" style="0"/>
    <col min="12" max="12" customWidth="1" width="20.886719" style="0"/>
    <col min="13" max="13" customWidth="1" bestFit="1" width="22.664062" style="0"/>
    <col min="14" max="14" customWidth="1" bestFit="1" width="18.664062" style="0"/>
    <col min="15" max="15" customWidth="1" bestFit="1" width="17.0" style="0"/>
  </cols>
  <sheetData>
    <row r="1" spans="8:8" ht="15.0">
      <c r="A1" s="3" t="s">
        <v>0</v>
      </c>
      <c r="B1" s="4" t="s">
        <v>1</v>
      </c>
    </row>
    <row r="2" spans="8:8">
      <c r="A2" s="5" t="s">
        <v>2</v>
      </c>
      <c r="B2" s="6">
        <f>SUM(F58:F614)</f>
        <v>8149.06</v>
      </c>
      <c r="E2" s="2" t="s">
        <v>39</v>
      </c>
      <c r="F2" s="7" t="s">
        <v>421</v>
      </c>
      <c r="G2" s="7"/>
      <c r="H2" s="7"/>
      <c r="I2" s="7"/>
    </row>
    <row r="3" spans="8:8">
      <c r="A3" s="5" t="s">
        <v>3</v>
      </c>
      <c r="B3" s="8">
        <f>SUM(E24:E27)</f>
        <v>0.0</v>
      </c>
      <c r="E3" s="2" t="s">
        <v>40</v>
      </c>
      <c r="F3" s="9">
        <v>46265.0</v>
      </c>
      <c r="G3" s="9"/>
      <c r="H3" s="9"/>
      <c r="I3" s="9"/>
    </row>
    <row r="4" spans="8:8">
      <c r="A4" s="5" t="s">
        <v>73</v>
      </c>
      <c r="B4" s="8">
        <f>B2*C4</f>
        <v>0.0</v>
      </c>
      <c r="C4" s="10">
        <v>0.0</v>
      </c>
      <c r="D4" s="11" t="s">
        <v>82</v>
      </c>
      <c r="F4" s="12"/>
      <c r="G4" s="13"/>
      <c r="H4" s="13"/>
      <c r="I4" s="13"/>
    </row>
    <row r="5" spans="8:8">
      <c r="A5" s="5" t="s">
        <v>53</v>
      </c>
      <c r="B5" s="8">
        <f>(B2+B3+B4)*C5</f>
        <v>794.53335</v>
      </c>
      <c r="C5" s="10">
        <v>0.0975</v>
      </c>
      <c r="D5" s="11" t="s">
        <v>82</v>
      </c>
    </row>
    <row r="6" spans="8:8">
      <c r="A6" s="14" t="s">
        <v>4</v>
      </c>
      <c r="B6" s="6">
        <f>SUM(B2:B5)</f>
        <v>8943.593350000001</v>
      </c>
      <c r="E6" s="15" t="s">
        <v>29</v>
      </c>
      <c r="F6" s="16"/>
      <c r="G6" s="17"/>
      <c r="H6" s="18">
        <f>B20</f>
        <v>37535.901775625</v>
      </c>
      <c r="I6" s="19"/>
    </row>
    <row r="7" spans="8:8">
      <c r="A7" s="5" t="s">
        <v>52</v>
      </c>
      <c r="B7" s="8">
        <f>H8*C7</f>
        <v>15522.3</v>
      </c>
      <c r="C7" s="20">
        <v>45.0</v>
      </c>
      <c r="D7" s="11" t="s">
        <v>82</v>
      </c>
      <c r="E7" s="21" t="s">
        <v>43</v>
      </c>
      <c r="F7" s="21"/>
      <c r="G7" s="21"/>
      <c r="H7" s="22">
        <f>M15</f>
        <v>75.741</v>
      </c>
      <c r="I7" s="22"/>
      <c r="L7" s="23" t="s">
        <v>67</v>
      </c>
      <c r="M7" s="24"/>
      <c r="N7" s="25"/>
    </row>
    <row r="8" spans="8:8">
      <c r="A8" s="5" t="s">
        <v>5</v>
      </c>
      <c r="B8" s="8">
        <f>H7*C7</f>
        <v>3408.345</v>
      </c>
      <c r="E8" s="15" t="s">
        <v>44</v>
      </c>
      <c r="F8" s="16"/>
      <c r="G8" s="17"/>
      <c r="H8" s="26">
        <f>SUM(I58:I104)</f>
        <v>344.94</v>
      </c>
      <c r="I8" s="27"/>
      <c r="L8" s="28" t="s">
        <v>88</v>
      </c>
      <c r="M8" s="29">
        <f>H8*N8</f>
        <v>17.247</v>
      </c>
      <c r="N8" s="30">
        <v>0.05</v>
      </c>
      <c r="O8" s="31" t="s">
        <v>79</v>
      </c>
    </row>
    <row r="9" spans="8:8">
      <c r="A9" s="14" t="s">
        <v>6</v>
      </c>
      <c r="B9" s="8">
        <f>B7+B8</f>
        <v>18930.645</v>
      </c>
      <c r="E9" s="32" t="s">
        <v>27</v>
      </c>
      <c r="F9" s="33"/>
      <c r="G9" s="34"/>
      <c r="H9" s="35">
        <f>H8+H7</f>
        <v>420.681</v>
      </c>
      <c r="I9" s="35"/>
      <c r="L9" s="28" t="s">
        <v>65</v>
      </c>
      <c r="M9" s="36">
        <f>H8*N9</f>
        <v>34.494</v>
      </c>
      <c r="N9" s="30">
        <v>0.1</v>
      </c>
      <c r="O9" s="31" t="s">
        <v>79</v>
      </c>
    </row>
    <row r="10" spans="8:8">
      <c r="A10" s="5" t="s">
        <v>7</v>
      </c>
      <c r="B10" s="37">
        <f>SUM(E40:F47)</f>
        <v>567.91935</v>
      </c>
      <c r="E10" s="15"/>
      <c r="F10" s="16"/>
      <c r="G10" s="17"/>
      <c r="H10" s="38"/>
      <c r="I10" s="38"/>
      <c r="L10" s="28" t="s">
        <v>68</v>
      </c>
      <c r="M10" s="36">
        <v>0.0</v>
      </c>
      <c r="N10" s="39"/>
      <c r="O10" s="31" t="s">
        <v>79</v>
      </c>
    </row>
    <row r="11" spans="8:8">
      <c r="A11" s="5" t="s">
        <v>8</v>
      </c>
      <c r="B11" s="37">
        <f>+SUM(H50:I55)</f>
        <v>1230.491925</v>
      </c>
      <c r="E11" s="15"/>
      <c r="F11" s="16"/>
      <c r="G11" s="17"/>
      <c r="H11" s="40"/>
      <c r="I11" s="40"/>
      <c r="L11" s="28" t="s">
        <v>74</v>
      </c>
      <c r="M11" s="36">
        <v>8.0</v>
      </c>
      <c r="N11" s="39"/>
      <c r="O11" s="31" t="s">
        <v>79</v>
      </c>
    </row>
    <row r="12" spans="8:8">
      <c r="A12" s="5" t="s">
        <v>9</v>
      </c>
      <c r="B12" s="37">
        <f>SUM(E30:E37)</f>
        <v>0.0</v>
      </c>
      <c r="L12" s="28" t="s">
        <v>69</v>
      </c>
      <c r="M12" s="36">
        <v>16.0</v>
      </c>
      <c r="N12" s="39"/>
      <c r="O12" s="31" t="s">
        <v>79</v>
      </c>
    </row>
    <row r="13" spans="8:8">
      <c r="A13" s="5" t="s">
        <v>63</v>
      </c>
      <c r="B13" s="37">
        <f>B12*C13</f>
        <v>0.0</v>
      </c>
      <c r="C13" s="41">
        <v>0.05</v>
      </c>
      <c r="D13" s="11" t="s">
        <v>82</v>
      </c>
      <c r="L13" s="28" t="s">
        <v>70</v>
      </c>
      <c r="M13" s="36">
        <v>0.0</v>
      </c>
      <c r="N13" s="39"/>
      <c r="O13" s="31" t="s">
        <v>79</v>
      </c>
    </row>
    <row r="14" spans="8:8" ht="15.0">
      <c r="A14" s="5" t="s">
        <v>10</v>
      </c>
      <c r="B14" s="37">
        <f>B6+B9+B10+B11+B12+B13</f>
        <v>29672.649625</v>
      </c>
      <c r="E14" s="15" t="s">
        <v>28</v>
      </c>
      <c r="F14" s="16"/>
      <c r="G14" s="17"/>
      <c r="H14" s="42">
        <f>H6/H16</f>
        <v>1.1469048452586472</v>
      </c>
      <c r="I14" s="42"/>
      <c r="L14" s="43" t="s">
        <v>71</v>
      </c>
      <c r="M14" s="44">
        <f>R15</f>
        <v>0.0</v>
      </c>
      <c r="N14" s="39"/>
      <c r="O14" s="31" t="s">
        <v>79</v>
      </c>
    </row>
    <row r="15" spans="8:8" ht="15.0">
      <c r="A15" s="5" t="s">
        <v>50</v>
      </c>
      <c r="B15" s="37">
        <f>B14*C15</f>
        <v>2967.2649625</v>
      </c>
      <c r="C15" s="41">
        <v>0.1</v>
      </c>
      <c r="D15" s="11" t="s">
        <v>82</v>
      </c>
      <c r="E15" s="15" t="s">
        <v>30</v>
      </c>
      <c r="F15" s="16"/>
      <c r="G15" s="17"/>
      <c r="H15" s="45">
        <f>IF(H16&gt;0,B7/H16,0)</f>
        <v>0.47428196040087994</v>
      </c>
      <c r="I15" s="46"/>
      <c r="L15" s="25" t="s">
        <v>72</v>
      </c>
      <c r="M15" s="47">
        <f>SUM(M8:M14)</f>
        <v>75.741</v>
      </c>
    </row>
    <row r="16" spans="8:8">
      <c r="A16" s="5" t="s">
        <v>51</v>
      </c>
      <c r="B16" s="37">
        <f>(B14+B15)*C16</f>
        <v>4895.987188125</v>
      </c>
      <c r="C16" s="41">
        <v>0.15</v>
      </c>
      <c r="D16" s="11" t="s">
        <v>82</v>
      </c>
      <c r="E16" s="15" t="s">
        <v>31</v>
      </c>
      <c r="F16" s="16"/>
      <c r="G16" s="17"/>
      <c r="H16" s="48">
        <v>32728.0</v>
      </c>
      <c r="I16" s="49"/>
    </row>
    <row r="17" spans="8:8">
      <c r="A17" s="5" t="s">
        <v>11</v>
      </c>
      <c r="B17" s="37">
        <f>SUM(B14:B16)</f>
        <v>37535.901775624996</v>
      </c>
    </row>
    <row r="18" spans="8:8">
      <c r="A18" s="5" t="s">
        <v>12</v>
      </c>
      <c r="B18" s="37">
        <f>B17*C18</f>
        <v>0.0</v>
      </c>
      <c r="C18" s="41">
        <v>0.0</v>
      </c>
      <c r="D18" s="11" t="s">
        <v>82</v>
      </c>
      <c r="L18" s="50" t="s">
        <v>92</v>
      </c>
      <c r="M18" s="51">
        <v>10.0</v>
      </c>
    </row>
    <row r="19" spans="8:8">
      <c r="A19" s="5" t="s">
        <v>64</v>
      </c>
      <c r="B19" s="37">
        <f>(B18+B17)*C19</f>
        <v>0.0</v>
      </c>
      <c r="C19" s="52">
        <v>0.0</v>
      </c>
      <c r="D19" s="11" t="s">
        <v>82</v>
      </c>
      <c r="L19" s="50" t="s">
        <v>93</v>
      </c>
      <c r="M19" s="51">
        <f>H9/8/M18</f>
        <v>5.2585125</v>
      </c>
    </row>
    <row r="20" spans="8:8">
      <c r="A20" s="5" t="s">
        <v>13</v>
      </c>
      <c r="B20" s="37">
        <f>B17+B18+B19</f>
        <v>37535.901775625</v>
      </c>
    </row>
    <row r="21" spans="8:8">
      <c r="A21" s="5" t="s">
        <v>66</v>
      </c>
      <c r="B21" s="53">
        <f>IF(H16=0,0,H9/H16)</f>
        <v>0.012853856025421656</v>
      </c>
    </row>
    <row r="22" spans="8:8">
      <c r="A22" s="5" t="s">
        <v>98</v>
      </c>
      <c r="B22" s="1">
        <f>B2/H16</f>
        <v>0.24899352236616965</v>
      </c>
      <c r="I22" s="54"/>
    </row>
    <row r="23" spans="8:8" ht="15.0">
      <c r="A23" s="3" t="s">
        <v>62</v>
      </c>
      <c r="B23" s="3" t="s">
        <v>14</v>
      </c>
      <c r="C23" s="55" t="s">
        <v>15</v>
      </c>
      <c r="D23" s="56" t="s">
        <v>16</v>
      </c>
      <c r="E23" s="57" t="s">
        <v>24</v>
      </c>
      <c r="F23" s="57"/>
      <c r="L23" s="58"/>
      <c r="M23" s="59"/>
      <c r="N23" s="59"/>
      <c r="O23" s="59"/>
    </row>
    <row r="24" spans="8:8">
      <c r="A24" s="76" t="s">
        <v>25</v>
      </c>
      <c r="B24" s="76"/>
      <c r="C24" s="77">
        <v>1.0</v>
      </c>
      <c r="D24" s="78">
        <v>0.0</v>
      </c>
      <c r="E24" s="79">
        <f t="shared" si="0" ref="E24:E27">C24*D24</f>
        <v>0.0</v>
      </c>
      <c r="F24" s="80"/>
      <c r="L24" s="66"/>
      <c r="M24" s="67"/>
      <c r="N24" s="75"/>
      <c r="O24" s="69"/>
    </row>
    <row r="25" spans="8:8">
      <c r="A25" s="76" t="s">
        <v>25</v>
      </c>
      <c r="B25" s="76"/>
      <c r="C25" s="77">
        <v>1.0</v>
      </c>
      <c r="D25" s="81">
        <v>0.0</v>
      </c>
      <c r="E25" s="79">
        <f t="shared" si="0"/>
        <v>0.0</v>
      </c>
      <c r="F25" s="80"/>
      <c r="L25" s="66"/>
      <c r="M25" s="67"/>
      <c r="N25" s="75"/>
      <c r="O25" s="69"/>
    </row>
    <row r="26" spans="8:8">
      <c r="A26" s="76" t="s">
        <v>25</v>
      </c>
      <c r="B26" s="76"/>
      <c r="C26" s="77">
        <v>1.0</v>
      </c>
      <c r="D26" s="81">
        <v>0.0</v>
      </c>
      <c r="E26" s="79">
        <f t="shared" si="0"/>
        <v>0.0</v>
      </c>
      <c r="F26" s="80"/>
      <c r="L26" s="58"/>
      <c r="M26" s="82"/>
      <c r="N26" s="83"/>
      <c r="O26" s="69"/>
    </row>
    <row r="27" spans="8:8">
      <c r="A27" s="76" t="s">
        <v>25</v>
      </c>
      <c r="B27" s="76"/>
      <c r="C27" s="77">
        <v>1.0</v>
      </c>
      <c r="D27" s="81">
        <v>0.0</v>
      </c>
      <c r="E27" s="79">
        <f t="shared" si="0"/>
        <v>0.0</v>
      </c>
      <c r="F27" s="80"/>
      <c r="L27" s="84"/>
      <c r="M27" s="85"/>
      <c r="N27" s="83"/>
      <c r="O27" s="69"/>
    </row>
    <row r="28" spans="8:8">
      <c r="A28" s="5"/>
      <c r="B28" s="5"/>
      <c r="C28" s="86"/>
      <c r="E28" s="87"/>
      <c r="L28" s="84"/>
      <c r="M28" s="88"/>
      <c r="N28" s="84"/>
      <c r="O28" s="89"/>
    </row>
    <row r="29" spans="8:8" ht="15.0">
      <c r="A29" s="3" t="s">
        <v>60</v>
      </c>
      <c r="B29" s="3" t="s">
        <v>14</v>
      </c>
      <c r="C29" s="55" t="s">
        <v>15</v>
      </c>
      <c r="D29" s="56" t="s">
        <v>16</v>
      </c>
      <c r="E29" s="57" t="s">
        <v>24</v>
      </c>
      <c r="F29" s="57"/>
      <c r="L29" s="58"/>
      <c r="M29" s="90"/>
      <c r="N29" s="84"/>
      <c r="O29" s="89"/>
    </row>
    <row r="30" spans="8:8">
      <c r="A30" s="76" t="s">
        <v>61</v>
      </c>
      <c r="B30" s="76"/>
      <c r="C30" s="77">
        <v>1.0</v>
      </c>
      <c r="D30" s="78">
        <v>0.0</v>
      </c>
      <c r="E30" s="79">
        <f>C30*D30</f>
        <v>0.0</v>
      </c>
      <c r="F30" s="80"/>
      <c r="G30" s="31" t="s">
        <v>79</v>
      </c>
    </row>
    <row r="31" spans="8:8" s="2" ht="14.4" customFormat="1">
      <c r="A31" s="76" t="s">
        <v>61</v>
      </c>
      <c r="B31" s="76"/>
      <c r="C31" s="77">
        <v>1.0</v>
      </c>
      <c r="D31" s="78">
        <v>0.0</v>
      </c>
      <c r="E31" s="79">
        <f t="shared" si="1" ref="E31:E37">C31*D31</f>
        <v>0.0</v>
      </c>
      <c r="F31" s="80"/>
      <c r="G31" s="31" t="s">
        <v>79</v>
      </c>
      <c r="I31"/>
      <c r="J31"/>
      <c r="K31"/>
      <c r="L31"/>
      <c r="M31"/>
      <c r="N31"/>
      <c r="O31"/>
    </row>
    <row r="32" spans="8:8" s="2" ht="14.4" customFormat="1">
      <c r="A32" s="76" t="s">
        <v>61</v>
      </c>
      <c r="B32" s="76"/>
      <c r="C32" s="77">
        <v>1.0</v>
      </c>
      <c r="D32" s="78">
        <v>0.0</v>
      </c>
      <c r="E32" s="79">
        <f t="shared" si="1"/>
        <v>0.0</v>
      </c>
      <c r="F32" s="80"/>
      <c r="G32" s="31" t="s">
        <v>79</v>
      </c>
      <c r="I32"/>
      <c r="J32"/>
      <c r="K32"/>
      <c r="L32"/>
      <c r="M32"/>
      <c r="N32"/>
      <c r="O32"/>
    </row>
    <row r="33" spans="8:8" s="2" ht="14.4" customFormat="1">
      <c r="A33" s="76" t="s">
        <v>61</v>
      </c>
      <c r="B33" s="76"/>
      <c r="C33" s="77">
        <v>1.0</v>
      </c>
      <c r="D33" s="78">
        <v>0.0</v>
      </c>
      <c r="E33" s="79">
        <f t="shared" si="1"/>
        <v>0.0</v>
      </c>
      <c r="F33" s="80"/>
      <c r="G33" s="31" t="s">
        <v>79</v>
      </c>
      <c r="I33"/>
      <c r="J33"/>
      <c r="K33"/>
      <c r="L33"/>
      <c r="M33"/>
      <c r="N33"/>
      <c r="O33"/>
    </row>
    <row r="34" spans="8:8" s="2" ht="14.4" customFormat="1">
      <c r="A34" s="76" t="s">
        <v>61</v>
      </c>
      <c r="B34" s="76"/>
      <c r="C34" s="77">
        <v>1.0</v>
      </c>
      <c r="D34" s="78">
        <v>0.0</v>
      </c>
      <c r="E34" s="79">
        <f t="shared" si="1"/>
        <v>0.0</v>
      </c>
      <c r="F34" s="80"/>
      <c r="G34" s="31" t="s">
        <v>79</v>
      </c>
      <c r="I34"/>
      <c r="J34"/>
      <c r="K34"/>
      <c r="L34"/>
      <c r="M34"/>
      <c r="N34"/>
      <c r="O34"/>
    </row>
    <row r="35" spans="8:8" s="2" ht="14.4" customFormat="1">
      <c r="A35" s="76" t="s">
        <v>61</v>
      </c>
      <c r="B35" s="76"/>
      <c r="C35" s="77">
        <v>1.0</v>
      </c>
      <c r="D35" s="81">
        <v>0.0</v>
      </c>
      <c r="E35" s="79">
        <f t="shared" si="1"/>
        <v>0.0</v>
      </c>
      <c r="F35" s="80"/>
      <c r="G35" s="31" t="s">
        <v>79</v>
      </c>
      <c r="I35"/>
      <c r="J35"/>
      <c r="K35"/>
      <c r="L35"/>
      <c r="M35"/>
      <c r="N35"/>
      <c r="O35"/>
    </row>
    <row r="36" spans="8:8" s="2" ht="14.4" customFormat="1">
      <c r="A36" s="76" t="s">
        <v>61</v>
      </c>
      <c r="B36" s="76"/>
      <c r="C36" s="77">
        <v>1.0</v>
      </c>
      <c r="D36" s="81">
        <v>0.0</v>
      </c>
      <c r="E36" s="79">
        <f t="shared" si="1"/>
        <v>0.0</v>
      </c>
      <c r="F36" s="80"/>
      <c r="G36" s="31" t="s">
        <v>79</v>
      </c>
      <c r="I36"/>
      <c r="J36"/>
      <c r="K36"/>
      <c r="L36"/>
      <c r="M36"/>
      <c r="N36"/>
      <c r="O36"/>
    </row>
    <row r="37" spans="8:8" s="2" ht="14.4" customFormat="1">
      <c r="A37" s="76" t="s">
        <v>61</v>
      </c>
      <c r="B37" s="76"/>
      <c r="C37" s="77">
        <v>1.0</v>
      </c>
      <c r="D37" s="81">
        <v>0.0</v>
      </c>
      <c r="E37" s="79">
        <f t="shared" si="1"/>
        <v>0.0</v>
      </c>
      <c r="F37" s="80"/>
      <c r="G37" s="31" t="s">
        <v>79</v>
      </c>
      <c r="I37"/>
      <c r="J37"/>
      <c r="K37"/>
      <c r="L37"/>
      <c r="M37"/>
      <c r="N37"/>
      <c r="O37"/>
    </row>
    <row r="38" spans="8:8" s="2" ht="14.4" customFormat="1">
      <c r="A38" s="5"/>
      <c r="B38" s="5"/>
      <c r="C38" s="86"/>
      <c r="D38" s="1"/>
      <c r="E38" s="87"/>
      <c r="F38" s="1"/>
      <c r="G38"/>
      <c r="I38"/>
      <c r="J38"/>
      <c r="K38"/>
      <c r="L38"/>
      <c r="M38"/>
      <c r="N38"/>
      <c r="O38"/>
    </row>
    <row r="39" spans="8:8" s="2" ht="15.0" customFormat="1">
      <c r="A39" s="91" t="s">
        <v>26</v>
      </c>
      <c r="B39" s="91" t="s">
        <v>32</v>
      </c>
      <c r="C39" s="92" t="s">
        <v>15</v>
      </c>
      <c r="D39" s="93" t="s">
        <v>16</v>
      </c>
      <c r="E39" s="57" t="s">
        <v>24</v>
      </c>
      <c r="F39" s="57"/>
      <c r="G39"/>
      <c r="I39"/>
      <c r="J39"/>
      <c r="K39"/>
      <c r="L39"/>
      <c r="M39"/>
      <c r="N39"/>
      <c r="O39"/>
    </row>
    <row r="40" spans="8:8" s="2" ht="14.4" customFormat="1">
      <c r="A40" s="94" t="s">
        <v>54</v>
      </c>
      <c r="B40" s="94"/>
      <c r="C40" s="77">
        <v>1.0</v>
      </c>
      <c r="D40" s="81">
        <v>0.0</v>
      </c>
      <c r="E40" s="95">
        <f>C40*D40</f>
        <v>0.0</v>
      </c>
      <c r="F40" s="95"/>
      <c r="G40" s="31" t="s">
        <v>79</v>
      </c>
      <c r="I40"/>
      <c r="J40"/>
      <c r="K40"/>
      <c r="L40"/>
      <c r="M40"/>
      <c r="N40"/>
      <c r="O40"/>
    </row>
    <row r="41" spans="8:8" s="2" ht="14.4" customFormat="1">
      <c r="A41" s="94" t="s">
        <v>55</v>
      </c>
      <c r="B41" s="94"/>
      <c r="C41" s="77">
        <v>1.0</v>
      </c>
      <c r="D41" s="81">
        <v>0.0</v>
      </c>
      <c r="E41" s="95">
        <f t="shared" si="2" ref="E41:E46">C41*D41</f>
        <v>0.0</v>
      </c>
      <c r="F41" s="95"/>
      <c r="G41" s="31" t="s">
        <v>79</v>
      </c>
      <c r="I41"/>
      <c r="J41"/>
      <c r="K41"/>
      <c r="L41"/>
      <c r="M41"/>
      <c r="N41"/>
      <c r="O41"/>
    </row>
    <row r="42" spans="8:8" s="2" ht="14.4" customFormat="1">
      <c r="A42" s="94" t="s">
        <v>56</v>
      </c>
      <c r="B42" s="94"/>
      <c r="C42" s="77">
        <v>1.0</v>
      </c>
      <c r="D42" s="81">
        <v>0.0</v>
      </c>
      <c r="E42" s="95">
        <f t="shared" si="2"/>
        <v>0.0</v>
      </c>
      <c r="F42" s="95"/>
      <c r="G42" s="31" t="s">
        <v>79</v>
      </c>
      <c r="I42"/>
      <c r="J42"/>
      <c r="K42"/>
      <c r="L42"/>
      <c r="M42"/>
      <c r="N42"/>
      <c r="O42"/>
    </row>
    <row r="43" spans="8:8" s="2" ht="14.4" customFormat="1">
      <c r="A43" s="94" t="s">
        <v>57</v>
      </c>
      <c r="B43" s="94"/>
      <c r="C43" s="77">
        <v>1.0</v>
      </c>
      <c r="D43" s="81">
        <v>0.0</v>
      </c>
      <c r="E43" s="95">
        <f t="shared" si="2"/>
        <v>0.0</v>
      </c>
      <c r="F43" s="95"/>
      <c r="G43" s="31" t="s">
        <v>79</v>
      </c>
      <c r="I43"/>
      <c r="J43"/>
      <c r="K43"/>
      <c r="L43"/>
      <c r="M43"/>
      <c r="N43"/>
      <c r="O43"/>
    </row>
    <row r="44" spans="8:8" s="2" ht="14.4" customFormat="1">
      <c r="A44" s="96" t="s">
        <v>58</v>
      </c>
      <c r="B44" s="96"/>
      <c r="C44" s="97">
        <v>1.0</v>
      </c>
      <c r="D44" s="98">
        <v>0.0</v>
      </c>
      <c r="E44" s="99">
        <f t="shared" si="2"/>
        <v>0.0</v>
      </c>
      <c r="F44" s="99"/>
      <c r="G44" s="31" t="s">
        <v>79</v>
      </c>
      <c r="I44"/>
      <c r="J44"/>
      <c r="K44"/>
      <c r="L44"/>
      <c r="M44"/>
      <c r="N44"/>
      <c r="O44"/>
    </row>
    <row r="45" spans="8:8" s="2" ht="14.4" customFormat="1">
      <c r="A45" s="94" t="s">
        <v>59</v>
      </c>
      <c r="B45" s="94"/>
      <c r="C45" s="77">
        <v>1.0</v>
      </c>
      <c r="D45" s="81">
        <v>0.0</v>
      </c>
      <c r="E45" s="95">
        <f t="shared" si="2"/>
        <v>0.0</v>
      </c>
      <c r="F45" s="95"/>
      <c r="G45" s="31" t="s">
        <v>79</v>
      </c>
      <c r="I45"/>
      <c r="J45"/>
      <c r="K45"/>
      <c r="L45"/>
      <c r="M45"/>
      <c r="N45"/>
      <c r="O45"/>
    </row>
    <row r="46" spans="8:8" s="2" ht="14.4" customFormat="1">
      <c r="A46" s="94" t="s">
        <v>97</v>
      </c>
      <c r="B46" s="94"/>
      <c r="C46" s="77">
        <v>1.0</v>
      </c>
      <c r="D46" s="100">
        <v>0.0</v>
      </c>
      <c r="E46" s="95">
        <f t="shared" si="2"/>
        <v>0.0</v>
      </c>
      <c r="F46" s="95"/>
      <c r="G46" s="31" t="s">
        <v>79</v>
      </c>
      <c r="I46"/>
      <c r="J46"/>
      <c r="K46"/>
      <c r="L46"/>
      <c r="M46"/>
      <c r="N46"/>
      <c r="O46"/>
    </row>
    <row r="47" spans="8:8">
      <c r="A47" s="94" t="s">
        <v>41</v>
      </c>
      <c r="B47" s="94"/>
      <c r="C47" s="77">
        <v>1.0</v>
      </c>
      <c r="D47" s="100">
        <f>B9*3%</f>
        <v>567.91935</v>
      </c>
      <c r="E47" s="95">
        <f>D47*C47</f>
        <v>567.91935</v>
      </c>
      <c r="F47" s="95"/>
      <c r="G47" s="31" t="s">
        <v>79</v>
      </c>
    </row>
    <row r="48" spans="8:8">
      <c r="A48" s="94"/>
    </row>
    <row r="49" spans="8:8" ht="15.0">
      <c r="A49" s="91" t="s">
        <v>87</v>
      </c>
      <c r="B49" s="91" t="s">
        <v>32</v>
      </c>
      <c r="C49" s="92" t="s">
        <v>15</v>
      </c>
      <c r="D49" s="93" t="s">
        <v>16</v>
      </c>
      <c r="E49" s="92" t="s">
        <v>34</v>
      </c>
      <c r="F49" s="93" t="s">
        <v>35</v>
      </c>
      <c r="G49" s="92" t="s">
        <v>36</v>
      </c>
      <c r="H49" s="57" t="s">
        <v>24</v>
      </c>
      <c r="I49" s="57"/>
    </row>
    <row r="50" spans="8:8">
      <c r="A50" s="94" t="s">
        <v>87</v>
      </c>
      <c r="B50" s="101"/>
      <c r="C50" s="77">
        <v>1.0</v>
      </c>
      <c r="D50" s="102">
        <f>B9*1.5%</f>
        <v>283.959675</v>
      </c>
      <c r="E50" s="87"/>
      <c r="F50" s="103"/>
      <c r="G50" s="87"/>
      <c r="H50" s="95">
        <f>D50*C50</f>
        <v>283.959675</v>
      </c>
      <c r="I50" s="95"/>
      <c r="J50" s="31" t="s">
        <v>79</v>
      </c>
    </row>
    <row r="51" spans="8:8">
      <c r="A51" s="94" t="s">
        <v>86</v>
      </c>
      <c r="B51" s="94"/>
      <c r="C51" s="77">
        <v>1.0</v>
      </c>
      <c r="D51" s="102">
        <f>B9*5%</f>
        <v>946.5322500000001</v>
      </c>
      <c r="E51" s="87"/>
      <c r="F51" s="103"/>
      <c r="G51" s="87"/>
      <c r="H51" s="95">
        <f t="shared" si="3" ref="H51:H55">C51*D51</f>
        <v>946.5322500000001</v>
      </c>
      <c r="I51" s="95"/>
      <c r="J51" s="31" t="s">
        <v>79</v>
      </c>
    </row>
    <row r="52" spans="8:8">
      <c r="A52" s="94" t="s">
        <v>80</v>
      </c>
      <c r="B52" s="101"/>
      <c r="C52" s="77">
        <v>1.0</v>
      </c>
      <c r="D52" s="104">
        <v>0.0</v>
      </c>
      <c r="E52" s="105"/>
      <c r="F52" s="106"/>
      <c r="G52" s="105"/>
      <c r="H52" s="107">
        <f t="shared" si="3"/>
        <v>0.0</v>
      </c>
      <c r="I52" s="107"/>
      <c r="J52" s="31" t="s">
        <v>79</v>
      </c>
    </row>
    <row r="53" spans="8:8">
      <c r="A53" s="94" t="s">
        <v>33</v>
      </c>
      <c r="B53" s="101"/>
      <c r="C53" s="77">
        <v>1.0</v>
      </c>
      <c r="D53" s="108">
        <v>0.0</v>
      </c>
      <c r="E53" s="87"/>
      <c r="F53" s="103"/>
      <c r="G53" s="87"/>
      <c r="H53" s="95">
        <f t="shared" si="3"/>
        <v>0.0</v>
      </c>
      <c r="I53" s="95"/>
      <c r="J53" s="31" t="s">
        <v>79</v>
      </c>
    </row>
    <row r="54" spans="8:8">
      <c r="A54" s="94" t="s">
        <v>45</v>
      </c>
      <c r="B54" s="94"/>
      <c r="C54" s="77">
        <v>1.0</v>
      </c>
      <c r="D54" s="108">
        <v>0.0</v>
      </c>
      <c r="E54" s="87"/>
      <c r="F54" s="103"/>
      <c r="G54" s="87"/>
      <c r="H54" s="95">
        <f t="shared" si="3"/>
        <v>0.0</v>
      </c>
      <c r="I54" s="95"/>
      <c r="J54" s="31" t="s">
        <v>79</v>
      </c>
    </row>
    <row r="55" spans="8:8">
      <c r="A55" s="94" t="s">
        <v>37</v>
      </c>
      <c r="B55" s="94" t="s">
        <v>38</v>
      </c>
      <c r="C55" s="77">
        <v>1.0</v>
      </c>
      <c r="D55" s="109">
        <v>0.0</v>
      </c>
      <c r="E55" s="87"/>
      <c r="F55" s="103"/>
      <c r="G55" s="87"/>
      <c r="H55" s="95">
        <f t="shared" si="3"/>
        <v>0.0</v>
      </c>
      <c r="I55" s="95"/>
      <c r="J55" s="31" t="s">
        <v>79</v>
      </c>
    </row>
    <row r="56" spans="8:8">
      <c r="A56" s="50"/>
      <c r="B56" s="50"/>
      <c r="C56" s="50"/>
      <c r="D56" s="110"/>
      <c r="E56" s="50"/>
      <c r="F56" s="110"/>
      <c r="G56" s="50"/>
      <c r="H56" s="50"/>
      <c r="I56" s="50"/>
      <c r="J56" s="50"/>
    </row>
    <row r="57" spans="8:8">
      <c r="A57" s="111" t="s">
        <v>17</v>
      </c>
      <c r="B57" s="111" t="s">
        <v>14</v>
      </c>
      <c r="C57" s="111" t="s">
        <v>15</v>
      </c>
      <c r="D57" s="112" t="s">
        <v>16</v>
      </c>
      <c r="E57" s="111" t="s">
        <v>18</v>
      </c>
      <c r="F57" s="112" t="s">
        <v>19</v>
      </c>
      <c r="G57" s="111" t="s">
        <v>20</v>
      </c>
      <c r="H57" s="111" t="s">
        <v>21</v>
      </c>
      <c r="I57" s="111" t="s">
        <v>22</v>
      </c>
      <c r="J57" s="111" t="s">
        <v>23</v>
      </c>
      <c r="K57" s="113" t="s">
        <v>46</v>
      </c>
      <c r="L57" s="114" t="s">
        <v>47</v>
      </c>
    </row>
    <row r="58" spans="8:8">
      <c r="A58" s="115" t="s">
        <v>432</v>
      </c>
      <c r="B58" s="115"/>
      <c r="C58" s="115"/>
      <c r="D58" s="115"/>
      <c r="E58" s="115"/>
      <c r="F58" s="115"/>
      <c r="G58" s="115"/>
      <c r="H58" s="115"/>
      <c r="I58" s="115"/>
      <c r="J58" s="115"/>
    </row>
    <row r="59" spans="8:8">
      <c r="A59" s="50" t="s">
        <v>105</v>
      </c>
      <c r="B59" s="50" t="s">
        <v>106</v>
      </c>
      <c r="C59" s="51">
        <v>6180.0</v>
      </c>
      <c r="D59" s="110">
        <v>98.69</v>
      </c>
      <c r="E59" s="50" t="s">
        <v>75</v>
      </c>
      <c r="F59" s="110">
        <v>6099.04</v>
      </c>
      <c r="G59" s="51">
        <v>2.7</v>
      </c>
      <c r="H59" s="50" t="s">
        <v>75</v>
      </c>
      <c r="I59" s="51">
        <v>166.86</v>
      </c>
      <c r="J59" s="50"/>
    </row>
    <row r="60" spans="8:8">
      <c r="A60" s="50" t="s">
        <v>109</v>
      </c>
      <c r="B60" s="50" t="s">
        <v>110</v>
      </c>
      <c r="C60" s="51">
        <v>618.0</v>
      </c>
      <c r="D60" s="110">
        <v>90.45</v>
      </c>
      <c r="E60" s="50" t="s">
        <v>75</v>
      </c>
      <c r="F60" s="110">
        <v>558.98</v>
      </c>
      <c r="G60" s="51">
        <v>0.06</v>
      </c>
      <c r="H60" s="50" t="s">
        <v>76</v>
      </c>
      <c r="I60" s="51">
        <v>37.08</v>
      </c>
      <c r="J60" s="50"/>
    </row>
    <row r="61" spans="8:8">
      <c r="A61" s="50" t="s">
        <v>111</v>
      </c>
      <c r="B61" s="50" t="s">
        <v>112</v>
      </c>
      <c r="C61" s="51">
        <v>412.0</v>
      </c>
      <c r="D61" s="110">
        <v>45.05</v>
      </c>
      <c r="E61" s="50" t="s">
        <v>75</v>
      </c>
      <c r="F61" s="110">
        <v>185.61</v>
      </c>
      <c r="G61" s="51">
        <v>0.06</v>
      </c>
      <c r="H61" s="50" t="s">
        <v>76</v>
      </c>
      <c r="I61" s="51">
        <v>24.72</v>
      </c>
      <c r="J61" s="50"/>
    </row>
    <row r="62" spans="8:8">
      <c r="A62" s="50" t="s">
        <v>218</v>
      </c>
      <c r="B62" s="50" t="s">
        <v>219</v>
      </c>
      <c r="C62" s="51">
        <v>206.0</v>
      </c>
      <c r="D62" s="110">
        <v>19.98</v>
      </c>
      <c r="E62" s="50" t="s">
        <v>75</v>
      </c>
      <c r="F62" s="110">
        <v>41.16</v>
      </c>
      <c r="G62" s="51">
        <v>0.07</v>
      </c>
      <c r="H62" s="50" t="s">
        <v>76</v>
      </c>
      <c r="I62" s="51">
        <v>14.42</v>
      </c>
      <c r="J62" s="50"/>
    </row>
    <row r="63" spans="8:8">
      <c r="A63" s="50" t="s">
        <v>115</v>
      </c>
      <c r="B63" s="50" t="s">
        <v>116</v>
      </c>
      <c r="C63" s="51">
        <v>721.0</v>
      </c>
      <c r="D63" s="110">
        <v>22.8</v>
      </c>
      <c r="E63" s="50" t="s">
        <v>75</v>
      </c>
      <c r="F63" s="110">
        <v>164.39</v>
      </c>
      <c r="G63" s="51">
        <v>2.3</v>
      </c>
      <c r="H63" s="50" t="s">
        <v>75</v>
      </c>
      <c r="I63" s="51">
        <v>16.58</v>
      </c>
      <c r="J63" s="50"/>
    </row>
    <row r="64" spans="8:8">
      <c r="A64" s="50" t="s">
        <v>129</v>
      </c>
      <c r="B64" s="50" t="s">
        <v>130</v>
      </c>
      <c r="C64" s="51">
        <v>206.0</v>
      </c>
      <c r="D64" s="110">
        <v>215.8</v>
      </c>
      <c r="E64" s="50" t="s">
        <v>75</v>
      </c>
      <c r="F64" s="110">
        <v>444.55</v>
      </c>
      <c r="G64" s="51">
        <v>0.2</v>
      </c>
      <c r="H64" s="50" t="s">
        <v>76</v>
      </c>
      <c r="I64" s="51">
        <v>41.2</v>
      </c>
      <c r="J64" s="50"/>
    </row>
    <row r="65" spans="8:8">
      <c r="A65" s="50" t="s">
        <v>226</v>
      </c>
      <c r="B65" s="50" t="s">
        <v>227</v>
      </c>
      <c r="C65" s="51">
        <v>6592.0</v>
      </c>
      <c r="D65" s="110">
        <v>56.85</v>
      </c>
      <c r="E65" s="50" t="s">
        <v>77</v>
      </c>
      <c r="F65" s="110">
        <v>374.76</v>
      </c>
      <c r="G65" s="51">
        <v>2.0</v>
      </c>
      <c r="H65" s="50" t="s">
        <v>77</v>
      </c>
      <c r="I65" s="51">
        <v>13.18</v>
      </c>
      <c r="J65" s="50"/>
    </row>
    <row r="66" spans="8:8">
      <c r="A66" s="50" t="s">
        <v>228</v>
      </c>
      <c r="B66" s="50" t="s">
        <v>229</v>
      </c>
      <c r="C66" s="51">
        <v>206.0</v>
      </c>
      <c r="D66" s="110">
        <v>103.2</v>
      </c>
      <c r="E66" s="50" t="s">
        <v>75</v>
      </c>
      <c r="F66" s="110">
        <v>212.59</v>
      </c>
      <c r="G66" s="51">
        <v>0.07</v>
      </c>
      <c r="H66" s="50" t="s">
        <v>76</v>
      </c>
      <c r="I66" s="51">
        <v>14.42</v>
      </c>
      <c r="J66" s="50"/>
    </row>
    <row r="67" spans="8:8">
      <c r="A67" s="50" t="s">
        <v>230</v>
      </c>
      <c r="B67" s="50" t="s">
        <v>231</v>
      </c>
      <c r="C67" s="51">
        <v>206.0</v>
      </c>
      <c r="D67" s="110">
        <v>0.33</v>
      </c>
      <c r="E67" s="50" t="s">
        <v>76</v>
      </c>
      <c r="F67" s="110">
        <v>67.98</v>
      </c>
      <c r="G67" s="51">
        <v>0.08</v>
      </c>
      <c r="H67" s="50" t="s">
        <v>76</v>
      </c>
      <c r="I67" s="51">
        <v>16.48</v>
      </c>
      <c r="J67" s="50"/>
    </row>
    <row r="68" spans="8:8" ht="14.4" customHeight="1">
      <c r="A68" s="119"/>
      <c r="B68" s="119"/>
      <c r="C68" s="120"/>
      <c r="D68" s="121"/>
      <c r="E68" s="119"/>
      <c r="F68" s="121"/>
      <c r="G68" s="120"/>
      <c r="H68" s="119"/>
      <c r="I68" s="120"/>
      <c r="J68" s="50"/>
      <c r="K68" s="1">
        <f>SUM(F59:F68)</f>
        <v>8149.06</v>
      </c>
      <c r="L68" s="122">
        <f>SUM(I59:I68)</f>
        <v>344.94</v>
      </c>
    </row>
    <row r="69" spans="8:8">
      <c r="J69" t="s">
        <v>49</v>
      </c>
      <c r="K69" s="1">
        <f>SUM(K58:K68)</f>
        <v>8149.06</v>
      </c>
      <c r="L69" s="127">
        <f>SUM(L58:L68)</f>
        <v>344.94</v>
      </c>
    </row>
  </sheetData>
  <mergeCells count="51">
    <mergeCell ref="A58:J58"/>
    <mergeCell ref="E46:F46"/>
    <mergeCell ref="F3:I3"/>
    <mergeCell ref="E24:F24"/>
    <mergeCell ref="E27:F27"/>
    <mergeCell ref="F2:I2"/>
    <mergeCell ref="E23:F23"/>
    <mergeCell ref="E43:F43"/>
    <mergeCell ref="H54:I54"/>
    <mergeCell ref="E45:F45"/>
    <mergeCell ref="H52:I52"/>
    <mergeCell ref="H49:I49"/>
    <mergeCell ref="E32:F32"/>
    <mergeCell ref="E29:F29"/>
    <mergeCell ref="H55:I55"/>
    <mergeCell ref="E35:F35"/>
    <mergeCell ref="H50:I50"/>
    <mergeCell ref="E36:F36"/>
    <mergeCell ref="H51:I51"/>
    <mergeCell ref="E47:F47"/>
    <mergeCell ref="E44:F44"/>
    <mergeCell ref="E26:F26"/>
    <mergeCell ref="H10:I10"/>
    <mergeCell ref="E9:G9"/>
    <mergeCell ref="E42:F42"/>
    <mergeCell ref="H14:I14"/>
    <mergeCell ref="E6:G6"/>
    <mergeCell ref="E30:F30"/>
    <mergeCell ref="H53:I53"/>
    <mergeCell ref="E31:F31"/>
    <mergeCell ref="E25:F25"/>
    <mergeCell ref="H7:I7"/>
    <mergeCell ref="E40:F40"/>
    <mergeCell ref="E39:F39"/>
    <mergeCell ref="E41:F41"/>
    <mergeCell ref="H6:I6"/>
    <mergeCell ref="E34:F34"/>
    <mergeCell ref="E33:F33"/>
    <mergeCell ref="E8:G8"/>
    <mergeCell ref="E11:G11"/>
    <mergeCell ref="H16:I16"/>
    <mergeCell ref="E15:G15"/>
    <mergeCell ref="E37:F37"/>
    <mergeCell ref="H8:I8"/>
    <mergeCell ref="H9:I9"/>
    <mergeCell ref="E16:G16"/>
    <mergeCell ref="H11:I11"/>
    <mergeCell ref="E10:G10"/>
    <mergeCell ref="H15:I15"/>
    <mergeCell ref="E7:G7"/>
    <mergeCell ref="E14:G14"/>
  </mergeCells>
  <conditionalFormatting sqref="E50:G55">
    <cfRule type="containsText" text="x" operator="containsText" priority="1" dxfId="3">
      <formula>NOT(ISERROR(SEARCH("x",E50)))</formula>
    </cfRule>
  </conditionalFormatting>
  <pageMargins left="0.7" right="0.7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2FDCE35-A427-4116-A77E-B2AA841ABF10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SM-X820</dc:creator>
  <dcterms:created xsi:type="dcterms:W3CDTF">2015-06-05T02:17:20Z</dcterms:created>
  <dcterms:modified xsi:type="dcterms:W3CDTF">2026-09-20T16:28:45Z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edDataId">
    <vt:lpwstr>{12FDCE35-A427-4116-A77E-B2AA841ABF10}</vt:lpwstr>
  </property>
  <property fmtid="{D5CDD505-2E9C-101B-9397-08002B2CF9AE}" pid="3" name="ICV">
    <vt:lpwstr>ea065f57f73742039aff691d2780572d_23</vt:lpwstr>
  </property>
</Properties>
</file>